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9db39bfc3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first" sheetId="1" r:id="Rf3e14532d26c4d77"/>
    <x:sheet xmlns:r="http://schemas.openxmlformats.org/officeDocument/2006/relationships" name="Scenarios" sheetId="2" r:id="R24ae096a21a14a5e"/>
    <x:sheet xmlns:r="http://schemas.openxmlformats.org/officeDocument/2006/relationships" name="Revised evidence" sheetId="3" r:id="Rcb0f161979744b42"/>
    <x:sheet xmlns:r="http://schemas.openxmlformats.org/officeDocument/2006/relationships" name="Work package" sheetId="4" r:id="R13204236dc7b469d"/>
    <x:sheet xmlns:r="http://schemas.openxmlformats.org/officeDocument/2006/relationships" name="Forecast check" sheetId="5" r:id="R2c5338a798044f3a"/>
    <x:sheet xmlns:r="http://schemas.openxmlformats.org/officeDocument/2006/relationships" name="Finding to plan" sheetId="6" r:id="R365a91beaa9d48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£#,##0"/>
    <x:numFmt numFmtId="201" formatCode="0.0"/>
    <x:numFmt numFmtId="202" formatCode="0.0%"/>
    <x:numFmt numFmtId="203" formatCode="0"/>
    <x:numFmt numFmtId="204" formatCode="0.00"/>
    <x:numFmt numFmtId="205" formatCode="0%"/>
    <x:numFmt numFmtId="206" formatCode="#,##0"/>
    <x:numFmt numFmtId="207" formatCode="£#,##0;[Red](£#,##0);£0"/>
  </x:numFmts>
  <x:fonts count="15">
    <x:font>
      <x:sz val="11"/>
      <x:name val="Carlito"/>
    </x:font>
    <x:font>
      <x:sz val="11"/>
      <x:color rgb="FF101614"/>
      <x:name val="Inter"/>
    </x:font>
    <x:font>
      <x:b/>
      <x:sz val="19"/>
      <x:color rgb="FFFFFFFF"/>
      <x:name val="Inter"/>
    </x:font>
    <x:font>
      <x:sz val="10"/>
      <x:color rgb="FF53615C"/>
      <x:name val="Inter"/>
    </x:font>
    <x:font>
      <x:sz val="11"/>
      <x:color rgb="FF214B83"/>
      <x:name val="Inter"/>
    </x:font>
    <x:font>
      <x:b/>
      <x:sz val="11"/>
      <x:color rgb="FFFFFFFF"/>
      <x:name val="Inter"/>
    </x:font>
    <x:font>
      <x:b/>
      <x:sz val="20"/>
      <x:color rgb="FF101614"/>
      <x:name val="Inter"/>
    </x:font>
    <x:font>
      <x:b/>
      <x:sz val="19"/>
      <x:color rgb="FF101614"/>
      <x:name val="Inter"/>
    </x:font>
    <x:font>
      <x:b/>
      <x:sz val="11"/>
      <x:color rgb="FF101614"/>
      <x:name val="Inter"/>
    </x:font>
    <x:font>
      <x:sz val="10"/>
      <x:color rgb="FF101614"/>
      <x:name val="Inter"/>
    </x:font>
    <x:font>
      <x:sz val="10"/>
      <x:color rgb="FF17201D"/>
      <x:name val="Inter"/>
    </x:font>
    <x:font>
      <x:b/>
      <x:sz val="10"/>
      <x:color rgb="FF17201D"/>
      <x:name val="Inter"/>
    </x:font>
    <x:font>
      <x:b/>
      <x:sz val="18"/>
      <x:color rgb="FFF3F7F4"/>
      <x:name val="Inter"/>
    </x:font>
    <x:font>
      <x:sz val="10"/>
      <x:color rgb="FF17201D"/>
      <x:name val="Inter"/>
    </x:font>
    <x:font>
      <x:b/>
      <x:sz val="10"/>
      <x:color rgb="FFF3F7F4"/>
      <x:name val="Inter"/>
    </x:font>
  </x:fonts>
  <x:fills count="11">
    <x:fill>
      <x:patternFill patternType="none"/>
    </x:fill>
    <x:fill>
      <x:patternFill patternType="gray125"/>
    </x:fill>
    <x:fill>
      <x:patternFill patternType="solid">
        <x:fgColor rgb="FFF4F6F2"/>
      </x:patternFill>
    </x:fill>
    <x:fill>
      <x:patternFill patternType="solid">
        <x:fgColor rgb="FF101614"/>
      </x:patternFill>
    </x:fill>
    <x:fill>
      <x:patternFill patternType="solid">
        <x:fgColor rgb="FFFFF3D8"/>
      </x:patternFill>
    </x:fill>
    <x:fill>
      <x:patternFill patternType="solid">
        <x:fgColor rgb="FFF0B44D"/>
      </x:patternFill>
    </x:fill>
    <x:fill>
      <x:patternFill patternType="solid">
        <x:fgColor rgb="FFE9EEE9"/>
      </x:patternFill>
    </x:fill>
    <x:fill>
      <x:patternFill patternType="solid">
        <x:fgColor rgb="FFF4F6F2"/>
      </x:patternFill>
    </x:fill>
    <x:fill>
      <x:patternFill patternType="solid">
        <x:fgColor rgb="FF101614"/>
      </x:patternFill>
    </x:fill>
    <x:fill>
      <x:patternFill patternType="solid">
        <x:fgColor rgb="FFE9EEE9"/>
      </x:patternFill>
    </x:fill>
    <x:fill>
      <x:patternFill patternType="solid">
        <x:fgColor rgb="FFFFD98A"/>
      </x:patternFill>
    </x:fill>
  </x:fills>
  <x:borders count="2">
    <x:border/>
    <x:border/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4" fillId="4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2" fontId="4" fillId="4" borderId="1" xfId="0" applyNumberFormat="1" applyFont="1" applyFill="1" applyBorder="1" applyAlignment="1">
      <x:alignment vertical="center" wrapText="1"/>
    </x:xf>
    <x:xf numFmtId="203" fontId="4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203" fontId="4" fillId="4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 wrapText="1"/>
    </x:xf>
    <x:xf numFmtId="204" fontId="1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2" fontId="6" fillId="5" borderId="0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5" fontId="4" fillId="4" borderId="0" xfId="0" applyNumberFormat="1" applyFont="1" applyFill="1" applyBorder="1" applyAlignment="1">
      <x:alignment vertical="center" wrapText="1"/>
    </x:xf>
    <x:xf numFmtId="205" fontId="4" fillId="4" borderId="1" xfId="0" applyNumberFormat="1" applyFont="1" applyFill="1" applyBorder="1" applyAlignment="1">
      <x:alignment vertical="center" wrapText="1"/>
    </x:xf>
    <x:xf numFmtId="205" fontId="1" fillId="2" borderId="0" xfId="0" applyNumberFormat="1" applyFont="1" applyFill="1" applyBorder="1" applyAlignment="1">
      <x:alignment vertical="center" wrapText="1"/>
    </x:xf>
    <x:xf numFmtId="205" fontId="1" fillId="2" borderId="1" xfId="0" applyNumberFormat="1" applyFont="1" applyFill="1" applyBorder="1" applyAlignment="1">
      <x:alignment vertical="center" wrapText="1"/>
    </x:xf>
    <x:xf numFmtId="204" fontId="1" fillId="5" borderId="0" xfId="0" applyNumberFormat="1" applyFont="1" applyFill="1" applyBorder="1" applyAlignment="1">
      <x:alignment vertical="center" wrapText="1"/>
    </x:xf>
    <x:xf numFmtId="204" fontId="1" fillId="5" borderId="1" xfId="0" applyNumberFormat="1" applyFont="1" applyFill="1" applyBorder="1" applyAlignment="1">
      <x:alignment vertical="center" wrapText="1"/>
    </x:xf>
    <x:xf numFmtId="204" fontId="7" fillId="5" borderId="0" xfId="0" applyNumberFormat="1" applyFont="1" applyFill="1" applyBorder="1" applyAlignment="1">
      <x:alignment vertical="center" wrapText="1"/>
    </x:xf>
    <x:xf numFmtId="204" fontId="7" fillId="5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206" fontId="4" fillId="4" borderId="0" xfId="0" applyNumberFormat="1" applyFont="1" applyFill="1" applyBorder="1" applyAlignment="1">
      <x:alignment vertical="center" wrapText="1"/>
    </x:xf>
    <x:xf numFmtId="206" fontId="4" fillId="4" borderId="1" xfId="0" applyNumberFormat="1" applyFont="1" applyFill="1" applyBorder="1" applyAlignment="1">
      <x:alignment vertical="center" wrapText="1"/>
    </x:xf>
    <x:xf numFmtId="206" fontId="1" fillId="2" borderId="0" xfId="0" applyNumberFormat="1" applyFont="1" applyFill="1" applyBorder="1" applyAlignment="1">
      <x:alignment vertical="center" wrapText="1"/>
    </x:xf>
    <x:xf numFmtId="206" fontId="1" fillId="2" borderId="1" xfId="0" applyNumberFormat="1" applyFont="1" applyFill="1" applyBorder="1" applyAlignment="1">
      <x:alignment vertical="center" wrapText="1"/>
    </x:xf>
    <x:xf numFmtId="206" fontId="1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1" fillId="8" borderId="0" xfId="0" applyNumberFormat="1" applyFont="1" applyFill="1" applyBorder="1" applyAlignment="1">
      <x:alignment vertical="center" wrapText="1"/>
    </x:xf>
    <x:xf numFmtId="0" fontId="12" fillId="8" borderId="0" xfId="0" applyNumberFormat="1" applyFont="1" applyFill="1" applyBorder="1" applyAlignment="1">
      <x:alignment vertical="center" wrapText="1"/>
    </x:xf>
    <x:xf numFmtId="0" fontId="13" fillId="7" borderId="0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center" wrapText="1"/>
    </x:xf>
    <x:xf numFmtId="0" fontId="11" fillId="9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 applyAlignment="1">
      <x:alignment vertical="center" wrapText="1"/>
    </x:xf>
    <x:xf numFmtId="207" fontId="10" fillId="7" borderId="0" xfId="0" applyNumberFormat="1" applyFont="1" applyFill="1" applyBorder="1" applyAlignment="1">
      <x:alignment vertical="center" wrapText="1"/>
    </x:xf>
    <x:xf numFmtId="207" fontId="10" fillId="10" borderId="0" xfId="0" applyNumberFormat="1" applyFont="1" applyFill="1" applyBorder="1" applyAlignment="1">
      <x:alignment vertical="center" wrapText="1"/>
    </x:xf>
    <x:xf numFmtId="207" fontId="10" fillId="9" borderId="0" xfId="0" applyNumberFormat="1" applyFont="1" applyFill="1" applyBorder="1" applyAlignment="1">
      <x:alignment vertical="center" wrapText="1"/>
    </x:xf>
    <x:xf numFmtId="201" fontId="10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1fde027c2428f" /><Relationship Type="http://schemas.openxmlformats.org/officeDocument/2006/relationships/theme" Target="/xl/theme/theme1.xml" Id="R5247a20326ce4ffb" /><Relationship Type="http://schemas.openxmlformats.org/officeDocument/2006/relationships/sharedStrings" Target="/xl/sharedStrings.xml" Id="R9ad57329c1d94b65" /><Relationship Type="http://schemas.openxmlformats.org/officeDocument/2006/relationships/worksheet" Target="/xl/worksheets/sheet1.xml" Id="Rf3e14532d26c4d77" /><Relationship Type="http://schemas.openxmlformats.org/officeDocument/2006/relationships/worksheet" Target="/xl/worksheets/sheet2.xml" Id="R24ae096a21a14a5e" /><Relationship Type="http://schemas.openxmlformats.org/officeDocument/2006/relationships/worksheet" Target="/xl/worksheets/sheet3.xml" Id="Rcb0f161979744b42" /><Relationship Type="http://schemas.openxmlformats.org/officeDocument/2006/relationships/worksheet" Target="/xl/worksheets/sheet4.xml" Id="R13204236dc7b469d" /><Relationship Type="http://schemas.openxmlformats.org/officeDocument/2006/relationships/worksheet" Target="/xl/worksheets/sheet5.xml" Id="R2c5338a798044f3a" /><Relationship Type="http://schemas.openxmlformats.org/officeDocument/2006/relationships/worksheet" Target="/xl/worksheets/sheet6.xml" Id="R365a91beaa9d48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4" hidden="0" customWidth="1"/>
  </x:cols>
  <x:sheetData>
    <x:row r="1" ht="22" customHeight="1">
      <x:c r="A1" s="11" t="str">
        <x:v>HARTEN | Modernisation confidence</x:v>
      </x:c>
      <x:c r="B1" s="11"/>
      <x:c r="C1" s="11"/>
      <x:c r="D1" s="11"/>
      <x:c r="E1" s="11"/>
      <x:c r="F1" s="11"/>
      <x:c r="G1" s="11"/>
      <x:c r="H1" s="11"/>
    </x:row>
    <x:row r="2" ht="22" customHeight="1">
      <x:c r="A2" s="11"/>
      <x:c r="B2" s="11"/>
      <x:c r="C2" s="11"/>
      <x:c r="D2" s="11"/>
      <x:c r="E2" s="11"/>
      <x:c r="F2" s="11"/>
      <x:c r="G2" s="11"/>
      <x:c r="H2" s="11"/>
    </x:row>
    <x:row r="3" ht="22" customHeight="1">
      <x:c r="A3" s="14" t="str">
        <x:v>Worked examples accompanying Technical Paper 06 | 16 October 2026</x:v>
      </x:c>
      <x:c r="B3" s="14"/>
      <x:c r="C3" s="14"/>
      <x:c r="D3" s="14"/>
      <x:c r="E3" s="14"/>
      <x:c r="F3" s="14"/>
      <x:c r="G3" s="14"/>
      <x:c r="H3" s="14"/>
    </x:row>
    <x:row r="4" ht="22" customHeight="1">
      <x:c r="A4" s="5"/>
      <x:c r="B4" s="5"/>
      <x:c r="C4" s="5"/>
      <x:c r="D4" s="5"/>
      <x:c r="E4" s="5"/>
      <x:c r="F4" s="5"/>
      <x:c r="G4" s="5"/>
      <x:c r="H4" s="5"/>
    </x:row>
    <x:row r="5" ht="23" customHeight="1">
      <x:c r="A5" s="62" t="str">
        <x:v>What this workbook does</x:v>
      </x:c>
      <x:c r="B5" s="5" t="str">
        <x:v>Six sheets explain the calculation and the judgement it requires. All rates, probabilities and delivery outcomes are teaching assumptions. Finding to plan shows how additional work changes a separate plan estimate without pretending to establish its probability.</x:v>
      </x:c>
      <x:c r="C5" s="5"/>
      <x:c r="D5" s="5"/>
      <x:c r="E5" s="5"/>
      <x:c r="F5" s="5"/>
      <x:c r="G5" s="5"/>
      <x:c r="H5" s="5"/>
    </x:row>
    <x:row r="6" ht="23" customHeight="1">
      <x:c r="A6" s="5"/>
      <x:c r="B6" s="5"/>
      <x:c r="C6" s="5"/>
      <x:c r="D6" s="5"/>
      <x:c r="E6" s="5"/>
      <x:c r="F6" s="5"/>
      <x:c r="G6" s="5"/>
      <x:c r="H6" s="5"/>
    </x:row>
    <x:row r="7" ht="22" customHeight="1">
      <x:c r="A7" s="5"/>
      <x:c r="B7" s="5"/>
      <x:c r="C7" s="5"/>
      <x:c r="D7" s="5"/>
      <x:c r="E7" s="5"/>
      <x:c r="F7" s="5"/>
      <x:c r="G7" s="5"/>
      <x:c r="H7" s="5"/>
    </x:row>
    <x:row r="8" ht="23" customHeight="1">
      <x:c r="A8" s="62" t="str">
        <x:v>What to edit</x:v>
      </x:c>
      <x:c r="B8" s="5" t="str">
        <x:v>Amber cells are inputs. Other numerical cells are formulas. Save a copy before experimenting. A label saying Numerical inputs valid checks arithmetic inputs only; review must still establish whether the evidence and assumptions are defensible.</x:v>
      </x:c>
      <x:c r="C8" s="5"/>
      <x:c r="D8" s="5"/>
      <x:c r="E8" s="5"/>
      <x:c r="F8" s="5"/>
      <x:c r="G8" s="5"/>
      <x:c r="H8" s="5"/>
    </x:row>
    <x:row r="9" ht="23" customHeight="1">
      <x:c r="A9" s="5"/>
      <x:c r="B9" s="5"/>
      <x:c r="C9" s="5"/>
      <x:c r="D9" s="5"/>
      <x:c r="E9" s="5"/>
      <x:c r="F9" s="5"/>
      <x:c r="G9" s="5"/>
      <x:c r="H9" s="5"/>
    </x:row>
    <x:row r="10" ht="22" customHeight="1">
      <x:c r="A10" s="5"/>
      <x:c r="B10" s="5"/>
      <x:c r="C10" s="5"/>
      <x:c r="D10" s="5"/>
      <x:c r="E10" s="5"/>
      <x:c r="F10" s="5"/>
      <x:c r="G10" s="5"/>
      <x:c r="H10" s="5"/>
    </x:row>
    <x:row r="11" ht="23" customHeight="1">
      <x:c r="A11" s="62" t="str">
        <x:v>Start with Scenarios</x:v>
      </x:c>
      <x:c r="B11" s="5" t="str">
        <x:v>Budget £1.2m, duration 10 months, four complete outcomes. F12:F15 checks each outcome. B20 uses SUMPRODUCT to total the probabilities of outcomes that pass.</x:v>
      </x:c>
      <x:c r="C11" s="5"/>
      <x:c r="D11" s="5"/>
      <x:c r="E11" s="5"/>
      <x:c r="F11" s="5"/>
      <x:c r="G11" s="5"/>
      <x:c r="H11" s="5"/>
    </x:row>
    <x:row r="12" ht="23" customHeight="1">
      <x:c r="A12" s="5"/>
      <x:c r="B12" s="5"/>
      <x:c r="C12" s="5"/>
      <x:c r="D12" s="5"/>
      <x:c r="E12" s="5"/>
      <x:c r="F12" s="5"/>
      <x:c r="G12" s="5"/>
      <x:c r="H12" s="5"/>
    </x:row>
    <x:row r="13" ht="22" customHeight="1">
      <x:c r="A13" s="5"/>
      <x:c r="B13" s="5"/>
      <x:c r="C13" s="5"/>
      <x:c r="D13" s="5"/>
      <x:c r="E13" s="5"/>
      <x:c r="F13" s="5"/>
      <x:c r="G13" s="5"/>
      <x:c r="H13" s="5"/>
    </x:row>
    <x:row r="14" ht="23" customHeight="1">
      <x:c r="A14" s="62" t="str">
        <x:v>Compare Revised evidence</x:v>
      </x:c>
      <x:c r="B14" s="5" t="str">
        <x:v>The same plan and limits, with changed scenario probabilities. The result falls from 80% to 55%. This represents learning about difficulty, not poorer analysis.</x:v>
      </x:c>
      <x:c r="C14" s="5"/>
      <x:c r="D14" s="5"/>
      <x:c r="E14" s="5"/>
      <x:c r="F14" s="5"/>
      <x:c r="G14" s="5"/>
      <x:c r="H14" s="5"/>
    </x:row>
    <x:row r="15" ht="23" customHeight="1">
      <x:c r="A15" s="5"/>
      <x:c r="B15" s="5"/>
      <x:c r="C15" s="5"/>
      <x:c r="D15" s="5"/>
      <x:c r="E15" s="5"/>
      <x:c r="F15" s="5"/>
      <x:c r="G15" s="5"/>
      <x:c r="H15" s="5"/>
    </x:row>
    <x:row r="16" ht="22" customHeight="1">
      <x:c r="A16" s="5"/>
      <x:c r="B16" s="5"/>
      <x:c r="C16" s="5"/>
      <x:c r="D16" s="5"/>
      <x:c r="E16" s="5"/>
      <x:c r="F16" s="5"/>
      <x:c r="G16" s="5"/>
      <x:c r="H16" s="5"/>
    </x:row>
    <x:row r="17" ht="23" customHeight="1">
      <x:c r="A17" s="62" t="str">
        <x:v>Try the two constraints</x:v>
      </x:c>
      <x:c r="B17" s="5" t="str">
        <x:v>On Scenarios, change B4 to 1500000: result stays 80%. Then change B5 to 12: result rises to 95%. The promise became easier to meet; the engineering did not improve.</x:v>
      </x:c>
      <x:c r="C17" s="5"/>
      <x:c r="D17" s="5"/>
      <x:c r="E17" s="5"/>
      <x:c r="F17" s="5"/>
      <x:c r="G17" s="5"/>
      <x:c r="H17" s="5"/>
    </x:row>
    <x:row r="18" ht="23" customHeight="1">
      <x:c r="A18" s="5"/>
      <x:c r="B18" s="5"/>
      <x:c r="C18" s="5"/>
      <x:c r="D18" s="5"/>
      <x:c r="E18" s="5"/>
      <x:c r="F18" s="5"/>
      <x:c r="G18" s="5"/>
      <x:c r="H18" s="5"/>
    </x:row>
    <x:row r="19" ht="22" customHeight="1">
      <x:c r="A19" s="5"/>
      <x:c r="B19" s="5"/>
      <x:c r="C19" s="5"/>
      <x:c r="D19" s="5"/>
      <x:c r="E19" s="5"/>
      <x:c r="F19" s="5"/>
      <x:c r="G19" s="5"/>
      <x:c r="H19" s="5"/>
    </x:row>
    <x:row r="20" ht="23" customHeight="1">
      <x:c r="A20" s="62" t="str">
        <x:v>Inspect Work package</x:v>
      </x:c>
      <x:c r="B20" s="5" t="str">
        <x:v>First inspect Work package, then Finding to plan. The linked sheet follows 100 to 160 person-days into task estimates and a separate illustrative programme total. It does not invent a delivery probability.</x:v>
      </x:c>
      <x:c r="C20" s="5"/>
      <x:c r="D20" s="5"/>
      <x:c r="E20" s="5"/>
      <x:c r="F20" s="5"/>
      <x:c r="G20" s="5"/>
      <x:c r="H20" s="5"/>
    </x:row>
    <x:row r="21" ht="23" customHeight="1">
      <x:c r="A21" s="5"/>
      <x:c r="B21" s="5"/>
      <x:c r="C21" s="5"/>
      <x:c r="D21" s="5"/>
      <x:c r="E21" s="5"/>
      <x:c r="F21" s="5"/>
      <x:c r="G21" s="5"/>
      <x:c r="H21" s="5"/>
    </x:row>
    <x:row r="22" ht="22" customHeight="1">
      <x:c r="A22" s="5"/>
      <x:c r="B22" s="5"/>
      <x:c r="C22" s="5"/>
      <x:c r="D22" s="5"/>
      <x:c r="E22" s="5"/>
      <x:c r="F22" s="5"/>
      <x:c r="G22" s="5"/>
      <x:c r="H22" s="5"/>
    </x:row>
    <x:row r="23" ht="23" customHeight="1">
      <x:c r="A23" s="62" t="str">
        <x:v>Inspect Forecast check</x:v>
      </x:c>
      <x:c r="B23" s="5" t="str">
        <x:v>An 80% forecast scores 0.04 when the promise is met and 0.64 when it is not. Eight successes and two failures give a Brier score of 0.16. Lower is better; this is not q.</x:v>
      </x:c>
      <x:c r="C23" s="5"/>
      <x:c r="D23" s="5"/>
      <x:c r="E23" s="5"/>
      <x:c r="F23" s="5"/>
      <x:c r="G23" s="5"/>
      <x:c r="H23" s="5"/>
    </x:row>
    <x:row r="24" ht="23" customHeight="1">
      <x:c r="A24" s="5"/>
      <x:c r="B24" s="5"/>
      <x:c r="C24" s="5"/>
      <x:c r="D24" s="5"/>
      <x:c r="E24" s="5"/>
      <x:c r="F24" s="5"/>
      <x:c r="G24" s="5"/>
      <x:c r="H24" s="5"/>
    </x:row>
    <x:row r="25" ht="22" customHeight="1">
      <x:c r="A25" s="5"/>
      <x:c r="B25" s="5"/>
      <x:c r="C25" s="5"/>
      <x:c r="D25" s="5"/>
      <x:c r="E25" s="5"/>
      <x:c r="F25" s="5"/>
      <x:c r="G25" s="5"/>
      <x:c r="H25" s="5"/>
    </x:row>
    <x:row r="26" ht="23" customHeight="1">
      <x:c r="A26" s="62" t="str">
        <x:v>Keep evidence separate</x:v>
      </x:c>
      <x:c r="B26" s="5" t="str">
        <x:v>The public PRSD-IWS package supplies source-derived documentation, a recovered specification and a proposed plan. Its 423,897-line scope does not validate any delivery probability.</x:v>
      </x:c>
      <x:c r="C26" s="5"/>
      <x:c r="D26" s="5"/>
      <x:c r="E26" s="5"/>
      <x:c r="F26" s="5"/>
      <x:c r="G26" s="5"/>
      <x:c r="H26" s="5"/>
    </x:row>
    <x:row r="27" ht="23" customHeight="1">
      <x:c r="A27" s="5"/>
      <x:c r="B27" s="5"/>
      <x:c r="C27" s="5"/>
      <x:c r="D27" s="5"/>
      <x:c r="E27" s="5"/>
      <x:c r="F27" s="5"/>
      <x:c r="G27" s="5"/>
      <x:c r="H27" s="5"/>
    </x:row>
    <x:row r="28" ht="22" customHeight="1">
      <x:c r="A28" s="5"/>
      <x:c r="B28" s="5"/>
      <x:c r="C28" s="5"/>
      <x:c r="D28" s="5"/>
      <x:c r="E28" s="5"/>
      <x:c r="F28" s="5"/>
      <x:c r="G28" s="5"/>
      <x:c r="H28" s="5"/>
    </x:row>
    <x:row r="29" ht="23" customHeight="1">
      <x:c r="A29" s="62" t="str">
        <x:v>Limits</x:v>
      </x:c>
      <x:c r="B29" s="5" t="str">
        <x:v>Numerical inputs valid means only that numbers pass checks. It is not approval or evidence of calibration. The original four-row scenarios are independent of the linked task example. Blank or invalid work inputs suppress outputs; incomplete forecast outcomes remain unscored.</x:v>
      </x:c>
      <x:c r="C29" s="5"/>
      <x:c r="D29" s="5"/>
      <x:c r="E29" s="5"/>
      <x:c r="F29" s="5"/>
      <x:c r="G29" s="5"/>
      <x:c r="H29" s="5"/>
    </x:row>
    <x:row r="30" ht="23" customHeight="1">
      <x:c r="A30" s="5"/>
      <x:c r="B30" s="5"/>
      <x:c r="C30" s="5"/>
      <x:c r="D30" s="5"/>
      <x:c r="E30" s="5"/>
      <x:c r="F30" s="5"/>
      <x:c r="G30" s="5"/>
      <x:c r="H30" s="5"/>
    </x:row>
    <x:row r="31" ht="22" customHeight="1">
      <x:c r="A31" s="5"/>
      <x:c r="B31" s="5"/>
      <x:c r="C31" s="5"/>
      <x:c r="D31" s="5"/>
      <x:c r="E31" s="5"/>
      <x:c r="F31" s="5"/>
      <x:c r="G31" s="5"/>
      <x:c r="H31" s="5"/>
    </x:row>
    <x:row r="32" ht="23" customHeight="1">
      <x:c r="A32" s="62" t="str">
        <x:v>Public paper</x:v>
      </x:c>
      <x:c r="B32" s="5" t="str">
        <x:v>https://harten.io/papers/estimating-modernisation-cost-duration-and-confidence/</x:v>
      </x:c>
      <x:c r="C32" s="5"/>
      <x:c r="D32" s="5"/>
      <x:c r="E32" s="5"/>
      <x:c r="F32" s="5"/>
      <x:c r="G32" s="5"/>
      <x:c r="H32" s="5"/>
    </x:row>
    <x:row r="33" ht="23" customHeight="1">
      <x:c r="A33" s="5"/>
      <x:c r="B33" s="5"/>
      <x:c r="C33" s="5"/>
      <x:c r="D33" s="5"/>
      <x:c r="E33" s="5"/>
      <x:c r="F33" s="5"/>
      <x:c r="G33" s="5"/>
      <x:c r="H33" s="5"/>
    </x:row>
    <x:row r="34" ht="22" customHeight="1">
      <x:c r="A34" s="5"/>
      <x:c r="B34" s="5"/>
      <x:c r="C34" s="5"/>
      <x:c r="D34" s="5"/>
      <x:c r="E34" s="5"/>
      <x:c r="F34" s="5"/>
      <x:c r="G34" s="5"/>
      <x:c r="H34" s="5"/>
    </x:row>
    <x:row r="35" ht="23" customHeight="1">
      <x:c r="A35" s="62" t="str">
        <x:v>PRSD-IWS evidence</x:v>
      </x:c>
      <x:c r="B35" s="5" t="str">
        <x:v>https://harten.io/case-studies/prsd-iws/specification/overview/</x:v>
      </x:c>
      <x:c r="C35" s="5"/>
      <x:c r="D35" s="5"/>
      <x:c r="E35" s="5"/>
      <x:c r="F35" s="5"/>
      <x:c r="G35" s="5"/>
      <x:c r="H35" s="5"/>
    </x:row>
    <x:row r="36" ht="23" customHeight="1">
      <x:c r="A36" s="5"/>
      <x:c r="B36" s="5"/>
      <x:c r="C36" s="5"/>
      <x:c r="D36" s="5"/>
      <x:c r="E36" s="5"/>
      <x:c r="F36" s="5"/>
      <x:c r="G36" s="5"/>
      <x:c r="H36" s="5"/>
    </x:row>
    <x:row r="37" ht="22" customHeight="1">
      <x:c r="A37" s="5"/>
      <x:c r="B37" s="5"/>
      <x:c r="C37" s="5"/>
      <x:c r="D37" s="5"/>
      <x:c r="E37" s="5"/>
      <x:c r="F37" s="5"/>
      <x:c r="G37" s="5"/>
      <x:c r="H37" s="5"/>
    </x:row>
    <x:row r="38" ht="23" customHeight="1">
      <x:c r="A38" s="62" t="str">
        <x:v>Spreadsheet function reference</x:v>
      </x:c>
      <x:c r="B38" s="5" t="str">
        <x:v>https://support.microsoft.com/en-gb/excel/functions/sumproduct-function</x:v>
      </x:c>
      <x:c r="C38" s="5"/>
      <x:c r="D38" s="5"/>
      <x:c r="E38" s="5"/>
      <x:c r="F38" s="5"/>
      <x:c r="G38" s="5"/>
      <x:c r="H38" s="5"/>
    </x:row>
    <x:row r="39" ht="23" customHeight="1">
      <x:c r="A39" s="5"/>
      <x:c r="B39" s="5"/>
      <x:c r="C39" s="5"/>
      <x:c r="D39" s="5"/>
      <x:c r="E39" s="5"/>
      <x:c r="F39" s="5"/>
      <x:c r="G39" s="5"/>
      <x:c r="H39" s="5"/>
    </x:row>
    <x:row r="40" ht="22" customHeight="1">
      <x:c r="A40" s="5"/>
      <x:c r="B40" s="5"/>
      <x:c r="C40" s="5"/>
      <x:c r="D40" s="5"/>
      <x:c r="E40" s="5"/>
      <x:c r="F40" s="5"/>
      <x:c r="G40" s="5"/>
      <x:c r="H40" s="5"/>
    </x:row>
    <x:row r="41" ht="23" customHeight="1">
      <x:c r="A41" s="64" t="str">
        <x:v>Probability model precedent</x:v>
      </x:c>
      <x:c r="B41" s="2" t="str">
        <x:v>https://www.nasa.gov/ocfo/ppc-corner/ppc-glossary/</x:v>
      </x:c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</x:sheetData>
  <x:mergeCells>
    <x:mergeCell ref="A1:H2"/>
    <x:mergeCell ref="A3:H3"/>
    <x:mergeCell ref="B5:H6"/>
    <x:mergeCell ref="B8:H9"/>
    <x:mergeCell ref="B11:H12"/>
    <x:mergeCell ref="B14:H15"/>
    <x:mergeCell ref="B17:H18"/>
    <x:mergeCell ref="B20:H21"/>
    <x:mergeCell ref="B23:H24"/>
    <x:mergeCell ref="B26:H27"/>
    <x:mergeCell ref="B29:H30"/>
    <x:mergeCell ref="B32:H33"/>
    <x:mergeCell ref="B35:H36"/>
    <x:mergeCell ref="B38:H39"/>
    <x:mergeCell ref="B41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4" hidden="0" customWidth="1"/>
  </x:cols>
  <x:sheetData>
    <x:row r="1" ht="22" customHeight="1">
      <x:c r="A1" s="11" t="str">
        <x:v>HARTEN | Scenarios</x:v>
      </x:c>
      <x:c r="B1" s="11"/>
      <x:c r="C1" s="11"/>
      <x:c r="D1" s="11"/>
      <x:c r="E1" s="11"/>
      <x:c r="F1" s="11"/>
      <x:c r="G1" s="11"/>
      <x:c r="H1" s="11"/>
    </x:row>
    <x:row r="2" ht="22" customHeight="1">
      <x:c r="A2" s="11"/>
      <x:c r="B2" s="11"/>
      <x:c r="C2" s="11"/>
      <x:c r="D2" s="11"/>
      <x:c r="E2" s="11"/>
      <x:c r="F2" s="11"/>
      <x:c r="G2" s="11"/>
      <x:c r="H2" s="11"/>
    </x:row>
    <x:row r="3" ht="22" customHeight="1">
      <x:c r="A3" s="14" t="str">
        <x:v>Teaching model only. Invented delivery figures, not PRSD-IWS forecasts or observed outcomes.</x:v>
      </x:c>
      <x:c r="B3" s="14"/>
      <x:c r="C3" s="14"/>
      <x:c r="D3" s="14"/>
      <x:c r="E3" s="14"/>
      <x:c r="F3" s="14"/>
      <x:c r="G3" s="14"/>
      <x:c r="H3" s="14"/>
    </x:row>
    <x:row r="4" ht="22" customHeight="1">
      <x:c r="A4" s="5" t="str">
        <x:v>Budget limit (£)</x:v>
      </x:c>
      <x:c r="B4" s="66" t="n">
        <x:v>1200000</x:v>
      </x:c>
      <x:c r="C4" s="5"/>
      <x:c r="D4" s="5"/>
      <x:c r="E4" s="5"/>
      <x:c r="F4" s="5"/>
      <x:c r="G4" s="5"/>
      <x:c r="H4" s="5"/>
    </x:row>
    <x:row r="5" ht="22" customHeight="1">
      <x:c r="A5" s="5" t="str">
        <x:v>Duration limit (months)</x:v>
      </x:c>
      <x:c r="B5" s="22" t="n">
        <x:v>10</x:v>
      </x:c>
      <x:c r="C5" s="5"/>
      <x:c r="D5" s="5"/>
      <x:c r="E5" s="5"/>
      <x:c r="F5" s="5"/>
      <x:c r="G5" s="5"/>
      <x:c r="H5" s="5"/>
    </x:row>
    <x:row r="6" ht="36" customHeight="1">
      <x:c r="A6" s="5" t="str">
        <x:v>Acceptance definition</x:v>
      </x:c>
      <x:c r="B6" s="5" t="str">
        <x:v>All agreed shipment-service acceptance criteria are met, including required behaviour, permissions and reconciled data.</x:v>
      </x:c>
      <x:c r="C6" s="5"/>
      <x:c r="D6" s="5"/>
      <x:c r="E6" s="5"/>
      <x:c r="F6" s="5"/>
      <x:c r="G6" s="5"/>
      <x:c r="H6" s="5"/>
    </x:row>
    <x:row r="7" ht="22" customHeight="1">
      <x:c r="A7" s="5"/>
      <x:c r="B7" s="5"/>
      <x:c r="C7" s="5"/>
      <x:c r="D7" s="5"/>
      <x:c r="E7" s="5"/>
      <x:c r="F7" s="5"/>
      <x:c r="G7" s="5"/>
      <x:c r="H7" s="5"/>
    </x:row>
    <x:row r="8" ht="36" customHeight="1">
      <x:c r="A8" s="5" t="str">
        <x:v>Plan and snapshot</x:v>
      </x:c>
      <x:c r="B8" s="5" t="str">
        <x:v>Illustrative replacement plan; teaching snapshot dated 16 October 2026.</x:v>
      </x:c>
      <x:c r="C8" s="5"/>
      <x:c r="D8" s="5"/>
      <x:c r="E8" s="5"/>
      <x:c r="F8" s="5"/>
      <x:c r="G8" s="5"/>
      <x:c r="H8" s="5"/>
    </x:row>
    <x:row r="9" ht="36" customHeight="1">
      <x:c r="A9" s="5" t="str">
        <x:v>How to use</x:v>
      </x:c>
      <x:c r="B9" s="5" t="str">
        <x:v>Change amber inputs; keep probabilities totalling 100%. Read the input check before using the result.</x:v>
      </x:c>
      <x:c r="C9" s="5"/>
      <x:c r="D9" s="5"/>
      <x:c r="E9" s="5"/>
      <x:c r="F9" s="5"/>
      <x:c r="G9" s="5"/>
      <x:c r="H9" s="5"/>
    </x:row>
    <x:row r="10" ht="22" customHeight="1">
      <x:c r="A10" s="5"/>
      <x:c r="B10" s="5"/>
      <x:c r="C10" s="5"/>
      <x:c r="D10" s="5"/>
      <x:c r="E10" s="5"/>
      <x:c r="F10" s="5"/>
      <x:c r="G10" s="5"/>
      <x:c r="H10" s="5"/>
    </x:row>
    <x:row r="11" ht="64" customHeight="1">
      <x:c r="A11" s="24" t="str">
        <x:v>Complete outcome</x:v>
      </x:c>
      <x:c r="B11" s="24" t="str">
        <x:v>Probability</x:v>
      </x:c>
      <x:c r="C11" s="24" t="str">
        <x:v>Cost (£)</x:v>
      </x:c>
      <x:c r="D11" s="24" t="str">
        <x:v>Months</x:v>
      </x:c>
      <x:c r="E11" s="24" t="str">
        <x:v>Would meet requirements? (1/0)</x:v>
      </x:c>
      <x:c r="F11" s="24" t="str">
        <x:v>Within budget, time and requirements? (1/0)</x:v>
      </x:c>
      <x:c r="G11" s="24" t="str">
        <x:v>Probability counted towards success</x:v>
      </x:c>
      <x:c r="H11" s="24" t="str">
        <x:v>Assumption / evidence basis</x:v>
      </x:c>
    </x:row>
    <x:row r="12" ht="64" customHeight="1">
      <x:c r="A12" s="5" t="str">
        <x:v>1. Baseline delivery</x:v>
      </x:c>
      <x:c r="B12" s="26" t="n">
        <x:v>0.55</x:v>
      </x:c>
      <x:c r="C12" s="66" t="n">
        <x:v>800000</x:v>
      </x:c>
      <x:c r="D12" s="28" t="n">
        <x:v>7</x:v>
      </x:c>
      <x:c r="E12" s="28" t="n">
        <x:v>1</x:v>
      </x:c>
      <x:c r="F12" s="29" t="n">
        <x:f>IF(AND(C12&lt;=$B$4,D12&lt;=$B$5,E12=1),1,0)</x:f>
        <x:v>1</x:v>
      </x:c>
      <x:c r="G12" s="32" t="n">
        <x:f>B12*F12</x:f>
        <x:v>0.55</x:v>
      </x:c>
      <x:c r="H12" s="5" t="str">
        <x:v>Illustrative: no material added scope; agreed shipment controls preserved.</x:v>
      </x:c>
    </x:row>
    <x:row r="13" ht="64" customHeight="1">
      <x:c r="A13" s="5" t="str">
        <x:v>2. Added integration</x:v>
      </x:c>
      <x:c r="B13" s="26" t="n">
        <x:v>0.25</x:v>
      </x:c>
      <x:c r="C13" s="66" t="n">
        <x:v>1100000</x:v>
      </x:c>
      <x:c r="D13" s="28" t="n">
        <x:v>9</x:v>
      </x:c>
      <x:c r="E13" s="28" t="n">
        <x:v>1</x:v>
      </x:c>
      <x:c r="F13" s="29" t="n">
        <x:f>IF(AND(C13&lt;=$B$4,D13&lt;=$B$5,E13=1),1,0)</x:f>
        <x:v>1</x:v>
      </x:c>
      <x:c r="G13" s="32" t="n">
        <x:f>B13*F13</x:f>
        <x:v>0.25</x:v>
      </x:c>
      <x:c r="H13" s="5" t="str">
        <x:v>Illustrative: reporting interface and compatibility work; acceptance still met.</x:v>
      </x:c>
    </x:row>
    <x:row r="14" ht="64" customHeight="1">
      <x:c r="A14" s="5" t="str">
        <x:v>3. Historical-data work</x:v>
      </x:c>
      <x:c r="B14" s="26" t="n">
        <x:v>0.15</x:v>
      </x:c>
      <x:c r="C14" s="66" t="n">
        <x:v>1500000</x:v>
      </x:c>
      <x:c r="D14" s="28" t="n">
        <x:v>12</x:v>
      </x:c>
      <x:c r="E14" s="28" t="n">
        <x:v>1</x:v>
      </x:c>
      <x:c r="F14" s="29" t="n">
        <x:f>IF(AND(C14&lt;=$B$4,D14&lt;=$B$5,E14=1),1,0)</x:f>
        <x:v>0</x:v>
      </x:c>
      <x:c r="G14" s="32" t="n">
        <x:f>B14*F14</x:f>
        <x:v>0</x:v>
      </x:c>
      <x:c r="H14" s="5" t="str">
        <x:v>Illustrative: historical records require extra mapping and reconciliation.</x:v>
      </x:c>
    </x:row>
    <x:row r="15" ht="64" customHeight="1">
      <x:c r="A15" s="5" t="str">
        <x:v>4. Acceptance failure</x:v>
      </x:c>
      <x:c r="B15" s="26" t="n">
        <x:v>0.05</x:v>
      </x:c>
      <x:c r="C15" s="66" t="n">
        <x:v>900000</x:v>
      </x:c>
      <x:c r="D15" s="28" t="n">
        <x:v>8</x:v>
      </x:c>
      <x:c r="E15" s="28" t="n">
        <x:v>0</x:v>
      </x:c>
      <x:c r="F15" s="29" t="n">
        <x:f>IF(AND(C15&lt;=$B$4,D15&lt;=$B$5,E15=1),1,0)</x:f>
        <x:v>0</x:v>
      </x:c>
      <x:c r="G15" s="32" t="n">
        <x:f>B15*F15</x:f>
        <x:v>0</x:v>
      </x:c>
      <x:c r="H15" s="5" t="str">
        <x:v>Illustrative: essential guarantee/permission condition fails; not a PRSD finding.</x:v>
      </x:c>
    </x:row>
    <x:row r="16" ht="22" customHeight="1">
      <x:c r="A16" s="5"/>
      <x:c r="B16" s="5"/>
      <x:c r="C16" s="5"/>
      <x:c r="D16" s="5"/>
      <x:c r="E16" s="5"/>
      <x:c r="F16" s="5"/>
      <x:c r="G16" s="5"/>
      <x:c r="H16" s="5"/>
    </x:row>
    <x:row r="17" ht="22" customHeight="1">
      <x:c r="A17" s="5"/>
      <x:c r="B17" s="5"/>
      <x:c r="C17" s="5"/>
      <x:c r="D17" s="5"/>
      <x:c r="E17" s="5"/>
      <x:c r="F17" s="5"/>
      <x:c r="G17" s="5"/>
      <x:c r="H17" s="5"/>
    </x:row>
    <x:row r="18" ht="22" customHeight="1">
      <x:c r="A18" s="5" t="str">
        <x:v>Total scenario probability</x:v>
      </x:c>
      <x:c r="B18" s="32" t="n">
        <x:f>SUM(B12:B15)</x:f>
        <x:v>1</x:v>
      </x:c>
      <x:c r="C18" s="5"/>
      <x:c r="D18" s="5"/>
      <x:c r="E18" s="5"/>
      <x:c r="F18" s="5"/>
      <x:c r="G18" s="5"/>
      <x:c r="H18" s="5"/>
    </x:row>
    <x:row r="19" ht="34" customHeight="1">
      <x:c r="A19" s="5" t="str">
        <x:v>Numerical input check</x:v>
      </x:c>
      <x:c r="B19" s="72" t="str">
        <x:f>IF(AND(COUNT($B$4:$B$5)=2,MIN($B$4:$B$5)&gt;0,COUNT(B12:E15)=16,MIN(B12:D15)&gt;=0,MAX(B12:B15)&lt;=1,COUNTIF(E12:E15,0)+COUNTIF(E12:E15,1)=4,ABS(SUM(B12:B15)-1)&lt;0.000000001),"Numerical inputs valid","Check inputs")</x:f>
        <x:v>Numerical inputs valid</x:v>
      </x:c>
      <x:c r="C19" s="5"/>
      <x:c r="D19" s="5"/>
      <x:c r="E19" s="5"/>
      <x:c r="F19" s="5"/>
      <x:c r="G19" s="5"/>
      <x:c r="H19" s="5"/>
    </x:row>
    <x:row r="20" ht="38" customHeight="1">
      <x:c r="A20" s="38" t="str">
        <x:v>Delivery probability</x:v>
      </x:c>
      <x:c r="B20" s="42" t="n">
        <x:f>IF(B19="Numerical inputs valid",SUMPRODUCT(B12:B15,F12:F15),"Check inputs")</x:f>
        <x:v>0.8</x:v>
      </x:c>
      <x:c r="C20" s="5"/>
      <x:c r="D20" s="5"/>
      <x:c r="E20" s="5"/>
      <x:c r="F20" s="5"/>
      <x:c r="G20" s="5"/>
      <x:c r="H20" s="5"/>
    </x:row>
    <x:row r="21" ht="40" customHeight="1">
      <x:c r="A21" s="5" t="str">
        <x:v>Interpretation</x:v>
      </x:c>
      <x:c r="B21" s="5" t="str">
        <x:v>Conditional on these scenarios and inputs. Not coverage, completeness, a guarantee or a calibrated Wayfinder forecast.</x:v>
      </x:c>
      <x:c r="C21" s="5"/>
      <x:c r="D21" s="5"/>
      <x:c r="E21" s="5"/>
      <x:c r="F21" s="5"/>
      <x:c r="G21" s="5"/>
      <x:c r="H21" s="5"/>
    </x:row>
    <x:row r="22" ht="22" customHeight="1">
      <x:c r="A22" s="5" t="str">
        <x:v>Probability-weighted cost</x:v>
      </x:c>
      <x:c r="B22" s="68" t="n">
        <x:f>IF(B19="Numerical inputs valid",SUMPRODUCT(B12:B15,C12:C15),"Check inputs")</x:f>
        <x:v>985000</x:v>
      </x:c>
      <x:c r="C22" s="5"/>
      <x:c r="D22" s="5"/>
      <x:c r="E22" s="5"/>
      <x:c r="F22" s="5"/>
      <x:c r="G22" s="5"/>
      <x:c r="H22" s="5"/>
    </x:row>
    <x:row r="23" ht="22" customHeight="1">
      <x:c r="A23" s="5" t="str">
        <x:v>Probability-weighted months</x:v>
      </x:c>
      <x:c r="B23" s="36" t="n">
        <x:f>IF(B19="Numerical inputs valid",SUMPRODUCT(B12:B15,D12:D15),"Check inputs")</x:f>
        <x:v>8.3</x:v>
      </x:c>
      <x:c r="C23" s="5"/>
      <x:c r="D23" s="5"/>
      <x:c r="E23" s="5"/>
      <x:c r="F23" s="5"/>
      <x:c r="G23" s="5"/>
      <x:c r="H23" s="5"/>
    </x:row>
    <x:row r="24" ht="22" customHeight="1">
      <x:c r="A24" s="5"/>
      <x:c r="B24" s="5"/>
      <x:c r="C24" s="5"/>
      <x:c r="D24" s="5"/>
      <x:c r="E24" s="5"/>
      <x:c r="F24" s="5"/>
      <x:c r="G24" s="5"/>
      <x:c r="H24" s="5"/>
    </x:row>
    <x:row r="25" ht="22" customHeight="1">
      <x:c r="A25" s="5"/>
      <x:c r="B25" s="5"/>
      <x:c r="C25" s="5"/>
      <x:c r="D25" s="5"/>
      <x:c r="E25" s="5"/>
      <x:c r="F25" s="5"/>
      <x:c r="G25" s="5"/>
      <x:c r="H25" s="5"/>
    </x:row>
    <x:row r="26" ht="34" customHeight="1">
      <x:c r="A26" s="5" t="str">
        <x:v>Initial sheet: raise only the budget to £1.5m; probability remains 80% because the 12-month outcome is still late.</x:v>
      </x:c>
      <x:c r="B26" s="5"/>
      <x:c r="C26" s="5"/>
      <x:c r="D26" s="5"/>
      <x:c r="E26" s="5"/>
      <x:c r="F26" s="5"/>
      <x:c r="G26" s="5"/>
      <x:c r="H26" s="5"/>
    </x:row>
    <x:row r="27" ht="34" customHeight="1">
      <x:c r="A27" s="5" t="str">
        <x:v>Then raise duration to 12 months: initial probabilities give 95%. The acceptance-failure outcome still does not count.</x:v>
      </x:c>
      <x:c r="B27" s="5"/>
      <x:c r="C27" s="5"/>
      <x:c r="D27" s="5"/>
      <x:c r="E27" s="5"/>
      <x:c r="F27" s="5"/>
      <x:c r="G27" s="5"/>
      <x:c r="H27" s="5"/>
    </x:row>
    <x:row r="28" ht="34" customHeight="1">
      <x:c r="A28" s="5" t="str">
        <x:v>Revised evidence: at £1.2m and 10 months the result is 55%, not 80%. More information can expose a weaker plan.</x:v>
      </x:c>
      <x:c r="B28" s="5"/>
      <x:c r="C28" s="5"/>
      <x:c r="D28" s="5"/>
      <x:c r="E28" s="5"/>
      <x:c r="F28" s="5"/>
      <x:c r="G28" s="5"/>
      <x:c r="H28" s="5"/>
    </x:row>
    <x:row r="29" ht="22" customHeight="1">
      <x:c r="A29" s="5"/>
      <x:c r="B29" s="5"/>
      <x:c r="C29" s="5"/>
      <x:c r="D29" s="5"/>
      <x:c r="E29" s="5"/>
      <x:c r="F29" s="5"/>
      <x:c r="G29" s="5"/>
      <x:c r="H29" s="5"/>
    </x:row>
    <x:row r="30" ht="34" customHeight="1">
      <x:c r="A30" s="5" t="str">
        <x:v>Probabilities are assumed for teaching. A real assessment needs comparable delivery evidence, review and retained forecast history.</x:v>
      </x:c>
      <x:c r="B30" s="5"/>
      <x:c r="C30" s="5"/>
      <x:c r="D30" s="5"/>
      <x:c r="E30" s="5"/>
      <x:c r="F30" s="5"/>
      <x:c r="G30" s="5"/>
      <x:c r="H30" s="5"/>
    </x:row>
    <x:row r="31" ht="22" customHeight="1">
      <x:c r="A31" s="5"/>
      <x:c r="B31" s="5"/>
      <x:c r="C31" s="5"/>
      <x:c r="D31" s="5"/>
      <x:c r="E31" s="5"/>
      <x:c r="F31" s="5"/>
      <x:c r="G31" s="5"/>
      <x:c r="H31" s="5"/>
    </x:row>
    <x:row r="32" ht="34" customHeight="1">
      <x:c r="A32" s="5" t="str">
        <x:v>https://harten.io/papers/estimating-modernisation-cost-duration-and-confidence/</x:v>
      </x:c>
      <x:c r="B32" s="5"/>
      <x:c r="C32" s="5"/>
      <x:c r="D32" s="5"/>
      <x:c r="E32" s="5"/>
      <x:c r="F32" s="5"/>
      <x:c r="G32" s="5"/>
      <x:c r="H32" s="5"/>
    </x:row>
    <x:row r="33" ht="22" customHeight="1">
      <x:c r="A33" s="5"/>
      <x:c r="B33" s="5"/>
      <x:c r="C33" s="5"/>
      <x:c r="D33" s="5"/>
      <x:c r="E33" s="5"/>
      <x:c r="F33" s="5"/>
      <x:c r="G33" s="5"/>
      <x:c r="H33" s="5"/>
    </x:row>
    <x:row r="34" ht="22" customHeight="1">
      <x:c r="A34" s="5"/>
      <x:c r="B34" s="5"/>
      <x:c r="C34" s="5"/>
      <x:c r="D34" s="5"/>
      <x:c r="E34" s="5"/>
      <x:c r="F34" s="5"/>
      <x:c r="G34" s="5"/>
      <x:c r="H34" s="5"/>
    </x:row>
    <x:row r="35" ht="22" customHeight="1">
      <x:c r="A35" s="5"/>
      <x:c r="B35" s="5"/>
      <x:c r="C35" s="5"/>
      <x:c r="D35" s="5"/>
      <x:c r="E35" s="5"/>
      <x:c r="F35" s="5"/>
      <x:c r="G35" s="5"/>
      <x:c r="H35" s="5"/>
    </x:row>
    <x:row r="36" ht="22" customHeight="1">
      <x:c r="A36" s="5"/>
      <x:c r="B36" s="5"/>
      <x:c r="C36" s="5"/>
      <x:c r="D36" s="5"/>
      <x:c r="E36" s="5"/>
      <x:c r="F36" s="5"/>
      <x:c r="G36" s="5"/>
      <x:c r="H36" s="5"/>
    </x:row>
    <x:row r="37" ht="22" customHeight="1">
      <x:c r="A37" s="5"/>
      <x:c r="B37" s="5"/>
      <x:c r="C37" s="5"/>
      <x:c r="D37" s="5"/>
      <x:c r="E37" s="5"/>
      <x:c r="F37" s="5"/>
      <x:c r="G37" s="5"/>
      <x:c r="H37" s="5"/>
    </x:row>
    <x:row r="38" ht="22" customHeight="1">
      <x:c r="A38" s="5"/>
      <x:c r="B38" s="5"/>
      <x:c r="C38" s="5"/>
      <x:c r="D38" s="5"/>
      <x:c r="E38" s="5"/>
      <x:c r="F38" s="5"/>
      <x:c r="G38" s="5"/>
      <x:c r="H38" s="5"/>
    </x:row>
    <x:row r="39" ht="22" customHeight="1">
      <x:c r="A39" s="5"/>
      <x:c r="B39" s="5"/>
      <x:c r="C39" s="5"/>
      <x:c r="D39" s="5"/>
      <x:c r="E39" s="5"/>
      <x:c r="F39" s="5"/>
      <x:c r="G39" s="5"/>
      <x:c r="H39" s="5"/>
    </x:row>
    <x:row r="40" ht="22" customHeight="1">
      <x:c r="A40" s="5"/>
      <x:c r="B40" s="5"/>
      <x:c r="C40" s="5"/>
      <x:c r="D40" s="5"/>
      <x:c r="E40" s="5"/>
      <x:c r="F40" s="5"/>
      <x:c r="G40" s="5"/>
      <x:c r="H40" s="5"/>
    </x:row>
  </x:sheetData>
  <x:mergeCells>
    <x:mergeCell ref="A1:H2"/>
    <x:mergeCell ref="A3:H3"/>
    <x:mergeCell ref="B6:H6"/>
    <x:mergeCell ref="B8:H8"/>
    <x:mergeCell ref="B9:H9"/>
    <x:mergeCell ref="B21:H21"/>
    <x:mergeCell ref="A26:H26"/>
    <x:mergeCell ref="A27:H27"/>
    <x:mergeCell ref="A28:H28"/>
    <x:mergeCell ref="A30:H30"/>
    <x:mergeCell ref="A32:H32"/>
  </x:mergeCells>
  <x:dataValidations count="1">
    <x:dataValidation type="list" sqref="E12:E15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4" hidden="0" customWidth="1"/>
  </x:cols>
  <x:sheetData>
    <x:row r="1" ht="22" customHeight="1">
      <x:c r="A1" s="11" t="str">
        <x:v>HARTEN | Revised evidence</x:v>
      </x:c>
      <x:c r="B1" s="11"/>
      <x:c r="C1" s="11"/>
      <x:c r="D1" s="11"/>
      <x:c r="E1" s="11"/>
      <x:c r="F1" s="11"/>
      <x:c r="G1" s="11"/>
      <x:c r="H1" s="11"/>
    </x:row>
    <x:row r="2" ht="22" customHeight="1">
      <x:c r="A2" s="11"/>
      <x:c r="B2" s="11"/>
      <x:c r="C2" s="11"/>
      <x:c r="D2" s="11"/>
      <x:c r="E2" s="11"/>
      <x:c r="F2" s="11"/>
      <x:c r="G2" s="11"/>
      <x:c r="H2" s="11"/>
    </x:row>
    <x:row r="3" ht="22" customHeight="1">
      <x:c r="A3" s="14" t="str">
        <x:v>Teaching model only. Invented delivery figures, not PRSD-IWS forecasts or observed outcomes.</x:v>
      </x:c>
      <x:c r="B3" s="14"/>
      <x:c r="C3" s="14"/>
      <x:c r="D3" s="14"/>
      <x:c r="E3" s="14"/>
      <x:c r="F3" s="14"/>
      <x:c r="G3" s="14"/>
      <x:c r="H3" s="14"/>
    </x:row>
    <x:row r="4" ht="22" customHeight="1">
      <x:c r="A4" s="5" t="str">
        <x:v>Budget limit (£)</x:v>
      </x:c>
      <x:c r="B4" s="66" t="n">
        <x:v>1200000</x:v>
      </x:c>
      <x:c r="C4" s="5"/>
      <x:c r="D4" s="5"/>
      <x:c r="E4" s="5"/>
      <x:c r="F4" s="5"/>
      <x:c r="G4" s="5"/>
      <x:c r="H4" s="5"/>
    </x:row>
    <x:row r="5" ht="22" customHeight="1">
      <x:c r="A5" s="5" t="str">
        <x:v>Duration limit (months)</x:v>
      </x:c>
      <x:c r="B5" s="22" t="n">
        <x:v>10</x:v>
      </x:c>
      <x:c r="C5" s="5"/>
      <x:c r="D5" s="5"/>
      <x:c r="E5" s="5"/>
      <x:c r="F5" s="5"/>
      <x:c r="G5" s="5"/>
      <x:c r="H5" s="5"/>
    </x:row>
    <x:row r="6" ht="36" customHeight="1">
      <x:c r="A6" s="5" t="str">
        <x:v>Acceptance definition</x:v>
      </x:c>
      <x:c r="B6" s="5" t="str">
        <x:v>All agreed shipment-service acceptance criteria are met, including required behaviour, permissions and reconciled data.</x:v>
      </x:c>
      <x:c r="C6" s="5"/>
      <x:c r="D6" s="5"/>
      <x:c r="E6" s="5"/>
      <x:c r="F6" s="5"/>
      <x:c r="G6" s="5"/>
      <x:c r="H6" s="5"/>
    </x:row>
    <x:row r="7" ht="22" customHeight="1">
      <x:c r="A7" s="5"/>
      <x:c r="B7" s="5"/>
      <x:c r="C7" s="5"/>
      <x:c r="D7" s="5"/>
      <x:c r="E7" s="5"/>
      <x:c r="F7" s="5"/>
      <x:c r="G7" s="5"/>
      <x:c r="H7" s="5"/>
    </x:row>
    <x:row r="8" ht="36" customHeight="1">
      <x:c r="A8" s="5" t="str">
        <x:v>Plan and snapshot</x:v>
      </x:c>
      <x:c r="B8" s="5" t="str">
        <x:v>Same plan and limits; revised illustrative probabilities after further data investigation.</x:v>
      </x:c>
      <x:c r="C8" s="5"/>
      <x:c r="D8" s="5"/>
      <x:c r="E8" s="5"/>
      <x:c r="F8" s="5"/>
      <x:c r="G8" s="5"/>
      <x:c r="H8" s="5"/>
    </x:row>
    <x:row r="9" ht="36" customHeight="1">
      <x:c r="A9" s="5" t="str">
        <x:v>How to use</x:v>
      </x:c>
      <x:c r="B9" s="5" t="str">
        <x:v>Change amber inputs; keep probabilities totalling 100%. Read the input check before using the result.</x:v>
      </x:c>
      <x:c r="C9" s="5"/>
      <x:c r="D9" s="5"/>
      <x:c r="E9" s="5"/>
      <x:c r="F9" s="5"/>
      <x:c r="G9" s="5"/>
      <x:c r="H9" s="5"/>
    </x:row>
    <x:row r="10" ht="22" customHeight="1">
      <x:c r="A10" s="5"/>
      <x:c r="B10" s="5"/>
      <x:c r="C10" s="5"/>
      <x:c r="D10" s="5"/>
      <x:c r="E10" s="5"/>
      <x:c r="F10" s="5"/>
      <x:c r="G10" s="5"/>
      <x:c r="H10" s="5"/>
    </x:row>
    <x:row r="11" ht="64" customHeight="1">
      <x:c r="A11" s="24" t="str">
        <x:v>Complete outcome</x:v>
      </x:c>
      <x:c r="B11" s="24" t="str">
        <x:v>Probability</x:v>
      </x:c>
      <x:c r="C11" s="24" t="str">
        <x:v>Cost (£)</x:v>
      </x:c>
      <x:c r="D11" s="24" t="str">
        <x:v>Months</x:v>
      </x:c>
      <x:c r="E11" s="24" t="str">
        <x:v>Would meet requirements? (1/0)</x:v>
      </x:c>
      <x:c r="F11" s="24" t="str">
        <x:v>Within budget, time and requirements? (1/0)</x:v>
      </x:c>
      <x:c r="G11" s="24" t="str">
        <x:v>Probability counted towards success</x:v>
      </x:c>
      <x:c r="H11" s="24" t="str">
        <x:v>Assumption / evidence basis</x:v>
      </x:c>
    </x:row>
    <x:row r="12" ht="64" customHeight="1">
      <x:c r="A12" s="5" t="str">
        <x:v>1. Baseline delivery</x:v>
      </x:c>
      <x:c r="B12" s="26" t="n">
        <x:v>0.25</x:v>
      </x:c>
      <x:c r="C12" s="66" t="n">
        <x:v>800000</x:v>
      </x:c>
      <x:c r="D12" s="28" t="n">
        <x:v>7</x:v>
      </x:c>
      <x:c r="E12" s="28" t="n">
        <x:v>1</x:v>
      </x:c>
      <x:c r="F12" s="29" t="n">
        <x:f>IF(AND(C12&lt;=$B$4,D12&lt;=$B$5,E12=1),1,0)</x:f>
        <x:v>1</x:v>
      </x:c>
      <x:c r="G12" s="32" t="n">
        <x:f>B12*F12</x:f>
        <x:v>0.25</x:v>
      </x:c>
      <x:c r="H12" s="5" t="str">
        <x:v>Illustrative: no material added scope; agreed shipment controls preserved.</x:v>
      </x:c>
    </x:row>
    <x:row r="13" ht="64" customHeight="1">
      <x:c r="A13" s="5" t="str">
        <x:v>2. Added integration</x:v>
      </x:c>
      <x:c r="B13" s="26" t="n">
        <x:v>0.3</x:v>
      </x:c>
      <x:c r="C13" s="66" t="n">
        <x:v>1100000</x:v>
      </x:c>
      <x:c r="D13" s="28" t="n">
        <x:v>9</x:v>
      </x:c>
      <x:c r="E13" s="28" t="n">
        <x:v>1</x:v>
      </x:c>
      <x:c r="F13" s="29" t="n">
        <x:f>IF(AND(C13&lt;=$B$4,D13&lt;=$B$5,E13=1),1,0)</x:f>
        <x:v>1</x:v>
      </x:c>
      <x:c r="G13" s="32" t="n">
        <x:f>B13*F13</x:f>
        <x:v>0.3</x:v>
      </x:c>
      <x:c r="H13" s="5" t="str">
        <x:v>Illustrative: reporting interface and compatibility work; acceptance still met.</x:v>
      </x:c>
    </x:row>
    <x:row r="14" ht="64" customHeight="1">
      <x:c r="A14" s="5" t="str">
        <x:v>3. Historical-data work</x:v>
      </x:c>
      <x:c r="B14" s="26" t="n">
        <x:v>0.4</x:v>
      </x:c>
      <x:c r="C14" s="66" t="n">
        <x:v>1500000</x:v>
      </x:c>
      <x:c r="D14" s="28" t="n">
        <x:v>12</x:v>
      </x:c>
      <x:c r="E14" s="28" t="n">
        <x:v>1</x:v>
      </x:c>
      <x:c r="F14" s="29" t="n">
        <x:f>IF(AND(C14&lt;=$B$4,D14&lt;=$B$5,E14=1),1,0)</x:f>
        <x:v>0</x:v>
      </x:c>
      <x:c r="G14" s="32" t="n">
        <x:f>B14*F14</x:f>
        <x:v>0</x:v>
      </x:c>
      <x:c r="H14" s="5" t="str">
        <x:v>Illustrative: historical records require extra mapping and reconciliation.</x:v>
      </x:c>
    </x:row>
    <x:row r="15" ht="64" customHeight="1">
      <x:c r="A15" s="5" t="str">
        <x:v>4. Acceptance failure</x:v>
      </x:c>
      <x:c r="B15" s="26" t="n">
        <x:v>0.05</x:v>
      </x:c>
      <x:c r="C15" s="66" t="n">
        <x:v>900000</x:v>
      </x:c>
      <x:c r="D15" s="28" t="n">
        <x:v>8</x:v>
      </x:c>
      <x:c r="E15" s="28" t="n">
        <x:v>0</x:v>
      </x:c>
      <x:c r="F15" s="29" t="n">
        <x:f>IF(AND(C15&lt;=$B$4,D15&lt;=$B$5,E15=1),1,0)</x:f>
        <x:v>0</x:v>
      </x:c>
      <x:c r="G15" s="32" t="n">
        <x:f>B15*F15</x:f>
        <x:v>0</x:v>
      </x:c>
      <x:c r="H15" s="5" t="str">
        <x:v>Illustrative: essential guarantee/permission condition fails; not a PRSD finding.</x:v>
      </x:c>
    </x:row>
    <x:row r="16" ht="22" customHeight="1">
      <x:c r="A16" s="5"/>
      <x:c r="B16" s="5"/>
      <x:c r="C16" s="5"/>
      <x:c r="D16" s="5"/>
      <x:c r="E16" s="5"/>
      <x:c r="F16" s="5"/>
      <x:c r="G16" s="5"/>
      <x:c r="H16" s="5"/>
    </x:row>
    <x:row r="17" ht="22" customHeight="1">
      <x:c r="A17" s="5"/>
      <x:c r="B17" s="5"/>
      <x:c r="C17" s="5"/>
      <x:c r="D17" s="5"/>
      <x:c r="E17" s="5"/>
      <x:c r="F17" s="5"/>
      <x:c r="G17" s="5"/>
      <x:c r="H17" s="5"/>
    </x:row>
    <x:row r="18" ht="22" customHeight="1">
      <x:c r="A18" s="5" t="str">
        <x:v>Total scenario probability</x:v>
      </x:c>
      <x:c r="B18" s="32" t="n">
        <x:f>SUM(B12:B15)</x:f>
        <x:v>1</x:v>
      </x:c>
      <x:c r="C18" s="5"/>
      <x:c r="D18" s="5"/>
      <x:c r="E18" s="5"/>
      <x:c r="F18" s="5"/>
      <x:c r="G18" s="5"/>
      <x:c r="H18" s="5"/>
    </x:row>
    <x:row r="19" ht="34" customHeight="1">
      <x:c r="A19" s="5" t="str">
        <x:v>Numerical input check</x:v>
      </x:c>
      <x:c r="B19" s="72" t="str">
        <x:f>IF(AND(COUNT($B$4:$B$5)=2,MIN($B$4:$B$5)&gt;0,COUNT(B12:E15)=16,MIN(B12:D15)&gt;=0,MAX(B12:B15)&lt;=1,COUNTIF(E12:E15,0)+COUNTIF(E12:E15,1)=4,ABS(SUM(B12:B15)-1)&lt;0.000000001),"Numerical inputs valid","Check inputs")</x:f>
        <x:v>Numerical inputs valid</x:v>
      </x:c>
      <x:c r="C19" s="5"/>
      <x:c r="D19" s="5"/>
      <x:c r="E19" s="5"/>
      <x:c r="F19" s="5"/>
      <x:c r="G19" s="5"/>
      <x:c r="H19" s="5"/>
    </x:row>
    <x:row r="20" ht="38" customHeight="1">
      <x:c r="A20" s="38" t="str">
        <x:v>Delivery probability</x:v>
      </x:c>
      <x:c r="B20" s="42" t="n">
        <x:f>IF(B19="Numerical inputs valid",SUMPRODUCT(B12:B15,F12:F15),"Check inputs")</x:f>
        <x:v>0.55</x:v>
      </x:c>
      <x:c r="C20" s="5"/>
      <x:c r="D20" s="5"/>
      <x:c r="E20" s="5"/>
      <x:c r="F20" s="5"/>
      <x:c r="G20" s="5"/>
      <x:c r="H20" s="5"/>
    </x:row>
    <x:row r="21" ht="40" customHeight="1">
      <x:c r="A21" s="5" t="str">
        <x:v>Interpretation</x:v>
      </x:c>
      <x:c r="B21" s="5" t="str">
        <x:v>Conditional on these scenarios and inputs. Not coverage, completeness, a guarantee or a calibrated Wayfinder forecast.</x:v>
      </x:c>
      <x:c r="C21" s="5"/>
      <x:c r="D21" s="5"/>
      <x:c r="E21" s="5"/>
      <x:c r="F21" s="5"/>
      <x:c r="G21" s="5"/>
      <x:c r="H21" s="5"/>
    </x:row>
    <x:row r="22" ht="22" customHeight="1">
      <x:c r="A22" s="5" t="str">
        <x:v>Probability-weighted cost</x:v>
      </x:c>
      <x:c r="B22" s="68" t="n">
        <x:f>IF(B19="Numerical inputs valid",SUMPRODUCT(B12:B15,C12:C15),"Check inputs")</x:f>
        <x:v>1175000</x:v>
      </x:c>
      <x:c r="C22" s="5"/>
      <x:c r="D22" s="5"/>
      <x:c r="E22" s="5"/>
      <x:c r="F22" s="5"/>
      <x:c r="G22" s="5"/>
      <x:c r="H22" s="5"/>
    </x:row>
    <x:row r="23" ht="22" customHeight="1">
      <x:c r="A23" s="5" t="str">
        <x:v>Probability-weighted months</x:v>
      </x:c>
      <x:c r="B23" s="36" t="n">
        <x:f>IF(B19="Numerical inputs valid",SUMPRODUCT(B12:B15,D12:D15),"Check inputs")</x:f>
        <x:v>9.65</x:v>
      </x:c>
      <x:c r="C23" s="5"/>
      <x:c r="D23" s="5"/>
      <x:c r="E23" s="5"/>
      <x:c r="F23" s="5"/>
      <x:c r="G23" s="5"/>
      <x:c r="H23" s="5"/>
    </x:row>
    <x:row r="24" ht="22" customHeight="1">
      <x:c r="A24" s="5"/>
      <x:c r="B24" s="5"/>
      <x:c r="C24" s="5"/>
      <x:c r="D24" s="5"/>
      <x:c r="E24" s="5"/>
      <x:c r="F24" s="5"/>
      <x:c r="G24" s="5"/>
      <x:c r="H24" s="5"/>
    </x:row>
    <x:row r="25" ht="22" customHeight="1">
      <x:c r="A25" s="5"/>
      <x:c r="B25" s="5"/>
      <x:c r="C25" s="5"/>
      <x:c r="D25" s="5"/>
      <x:c r="E25" s="5"/>
      <x:c r="F25" s="5"/>
      <x:c r="G25" s="5"/>
      <x:c r="H25" s="5"/>
    </x:row>
    <x:row r="26" ht="34" customHeight="1">
      <x:c r="A26" s="5" t="str">
        <x:v>Initial sheet: raise only the budget to £1.5m; probability remains 80% because the 12-month outcome is still late.</x:v>
      </x:c>
      <x:c r="B26" s="5"/>
      <x:c r="C26" s="5"/>
      <x:c r="D26" s="5"/>
      <x:c r="E26" s="5"/>
      <x:c r="F26" s="5"/>
      <x:c r="G26" s="5"/>
      <x:c r="H26" s="5"/>
    </x:row>
    <x:row r="27" ht="34" customHeight="1">
      <x:c r="A27" s="5" t="str">
        <x:v>Then raise duration to 12 months: initial probabilities give 95%. The acceptance-failure outcome still does not count.</x:v>
      </x:c>
      <x:c r="B27" s="5"/>
      <x:c r="C27" s="5"/>
      <x:c r="D27" s="5"/>
      <x:c r="E27" s="5"/>
      <x:c r="F27" s="5"/>
      <x:c r="G27" s="5"/>
      <x:c r="H27" s="5"/>
    </x:row>
    <x:row r="28" ht="34" customHeight="1">
      <x:c r="A28" s="5" t="str">
        <x:v>Revised evidence: at £1.2m and 10 months the result is 55%, not 80%. More information can expose a weaker plan.</x:v>
      </x:c>
      <x:c r="B28" s="5"/>
      <x:c r="C28" s="5"/>
      <x:c r="D28" s="5"/>
      <x:c r="E28" s="5"/>
      <x:c r="F28" s="5"/>
      <x:c r="G28" s="5"/>
      <x:c r="H28" s="5"/>
    </x:row>
    <x:row r="29" ht="22" customHeight="1">
      <x:c r="A29" s="5"/>
      <x:c r="B29" s="5"/>
      <x:c r="C29" s="5"/>
      <x:c r="D29" s="5"/>
      <x:c r="E29" s="5"/>
      <x:c r="F29" s="5"/>
      <x:c r="G29" s="5"/>
      <x:c r="H29" s="5"/>
    </x:row>
    <x:row r="30" ht="34" customHeight="1">
      <x:c r="A30" s="5" t="str">
        <x:v>Probabilities are assumed for teaching. A real assessment needs comparable delivery evidence, review and retained forecast history.</x:v>
      </x:c>
      <x:c r="B30" s="5"/>
      <x:c r="C30" s="5"/>
      <x:c r="D30" s="5"/>
      <x:c r="E30" s="5"/>
      <x:c r="F30" s="5"/>
      <x:c r="G30" s="5"/>
      <x:c r="H30" s="5"/>
    </x:row>
    <x:row r="31" ht="22" customHeight="1">
      <x:c r="A31" s="5"/>
      <x:c r="B31" s="5"/>
      <x:c r="C31" s="5"/>
      <x:c r="D31" s="5"/>
      <x:c r="E31" s="5"/>
      <x:c r="F31" s="5"/>
      <x:c r="G31" s="5"/>
      <x:c r="H31" s="5"/>
    </x:row>
    <x:row r="32" ht="34" customHeight="1">
      <x:c r="A32" s="5" t="str">
        <x:v>https://harten.io/papers/estimating-modernisation-cost-duration-and-confidence/</x:v>
      </x:c>
      <x:c r="B32" s="5"/>
      <x:c r="C32" s="5"/>
      <x:c r="D32" s="5"/>
      <x:c r="E32" s="5"/>
      <x:c r="F32" s="5"/>
      <x:c r="G32" s="5"/>
      <x:c r="H32" s="5"/>
    </x:row>
    <x:row r="33" ht="22" customHeight="1">
      <x:c r="A33" s="5"/>
      <x:c r="B33" s="5"/>
      <x:c r="C33" s="5"/>
      <x:c r="D33" s="5"/>
      <x:c r="E33" s="5"/>
      <x:c r="F33" s="5"/>
      <x:c r="G33" s="5"/>
      <x:c r="H33" s="5"/>
    </x:row>
    <x:row r="34" ht="22" customHeight="1">
      <x:c r="A34" s="5"/>
      <x:c r="B34" s="5"/>
      <x:c r="C34" s="5"/>
      <x:c r="D34" s="5"/>
      <x:c r="E34" s="5"/>
      <x:c r="F34" s="5"/>
      <x:c r="G34" s="5"/>
      <x:c r="H34" s="5"/>
    </x:row>
    <x:row r="35" ht="22" customHeight="1">
      <x:c r="A35" s="5"/>
      <x:c r="B35" s="5"/>
      <x:c r="C35" s="5"/>
      <x:c r="D35" s="5"/>
      <x:c r="E35" s="5"/>
      <x:c r="F35" s="5"/>
      <x:c r="G35" s="5"/>
      <x:c r="H35" s="5"/>
    </x:row>
    <x:row r="36" ht="22" customHeight="1">
      <x:c r="A36" s="5"/>
      <x:c r="B36" s="5"/>
      <x:c r="C36" s="5"/>
      <x:c r="D36" s="5"/>
      <x:c r="E36" s="5"/>
      <x:c r="F36" s="5"/>
      <x:c r="G36" s="5"/>
      <x:c r="H36" s="5"/>
    </x:row>
    <x:row r="37" ht="22" customHeight="1">
      <x:c r="A37" s="5"/>
      <x:c r="B37" s="5"/>
      <x:c r="C37" s="5"/>
      <x:c r="D37" s="5"/>
      <x:c r="E37" s="5"/>
      <x:c r="F37" s="5"/>
      <x:c r="G37" s="5"/>
      <x:c r="H37" s="5"/>
    </x:row>
    <x:row r="38" ht="22" customHeight="1">
      <x:c r="A38" s="5"/>
      <x:c r="B38" s="5"/>
      <x:c r="C38" s="5"/>
      <x:c r="D38" s="5"/>
      <x:c r="E38" s="5"/>
      <x:c r="F38" s="5"/>
      <x:c r="G38" s="5"/>
      <x:c r="H38" s="5"/>
    </x:row>
    <x:row r="39" ht="22" customHeight="1">
      <x:c r="A39" s="5"/>
      <x:c r="B39" s="5"/>
      <x:c r="C39" s="5"/>
      <x:c r="D39" s="5"/>
      <x:c r="E39" s="5"/>
      <x:c r="F39" s="5"/>
      <x:c r="G39" s="5"/>
      <x:c r="H39" s="5"/>
    </x:row>
    <x:row r="40" ht="22" customHeight="1">
      <x:c r="A40" s="5"/>
      <x:c r="B40" s="5"/>
      <x:c r="C40" s="5"/>
      <x:c r="D40" s="5"/>
      <x:c r="E40" s="5"/>
      <x:c r="F40" s="5"/>
      <x:c r="G40" s="5"/>
      <x:c r="H40" s="5"/>
    </x:row>
  </x:sheetData>
  <x:mergeCells>
    <x:mergeCell ref="A1:H2"/>
    <x:mergeCell ref="A3:H3"/>
    <x:mergeCell ref="B6:H6"/>
    <x:mergeCell ref="B8:H8"/>
    <x:mergeCell ref="B9:H9"/>
    <x:mergeCell ref="B21:H21"/>
    <x:mergeCell ref="A26:H26"/>
    <x:mergeCell ref="A27:H27"/>
    <x:mergeCell ref="A28:H28"/>
    <x:mergeCell ref="A30:H30"/>
    <x:mergeCell ref="A32:H32"/>
  </x:mergeCells>
  <x:dataValidations count="1">
    <x:dataValidation type="list" sqref="E12:E15">
      <x:formula1>"0,1"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58" hidden="0" customWidth="1"/>
    <x:col min="5" max="5" width="16" hidden="0" customWidth="1"/>
    <x:col min="6" max="6" width="16" hidden="0" customWidth="1"/>
    <x:col min="7" max="7" width="16" hidden="0" customWidth="1"/>
    <x:col min="8" max="8" width="44" hidden="0" customWidth="1"/>
  </x:cols>
  <x:sheetData>
    <x:row r="1" ht="22" customHeight="1">
      <x:c r="A1" s="11" t="str">
        <x:v>HARTEN | From a finding to an estimate</x:v>
      </x:c>
      <x:c r="B1" s="11"/>
      <x:c r="C1" s="11"/>
      <x:c r="D1" s="11"/>
      <x:c r="E1" s="11"/>
      <x:c r="F1" s="11"/>
      <x:c r="G1" s="11"/>
      <x:c r="H1" s="11"/>
    </x:row>
    <x:row r="2" ht="22" customHeight="1">
      <x:c r="A2" s="11"/>
      <x:c r="B2" s="11"/>
      <x:c r="C2" s="11"/>
      <x:c r="D2" s="11"/>
      <x:c r="E2" s="11"/>
      <x:c r="F2" s="11"/>
      <x:c r="G2" s="11"/>
      <x:c r="H2" s="11"/>
    </x:row>
    <x:row r="3" ht="22" customHeight="1">
      <x:c r="A3" s="14" t="str">
        <x:v>Illustrative labour-and-capacity calculation. This is one work package, not the whole programme.</x:v>
      </x:c>
      <x:c r="B3" s="14"/>
      <x:c r="C3" s="14"/>
      <x:c r="D3" s="14"/>
      <x:c r="E3" s="14"/>
      <x:c r="F3" s="14"/>
      <x:c r="G3" s="14"/>
      <x:c r="H3" s="14"/>
    </x:row>
    <x:row r="4" ht="22" customHeight="1">
      <x:c r="A4" s="5"/>
      <x:c r="B4" s="5"/>
      <x:c r="C4" s="5"/>
      <x:c r="D4" s="5"/>
      <x:c r="E4" s="5"/>
      <x:c r="F4" s="5"/>
      <x:c r="G4" s="5"/>
      <x:c r="H4" s="5"/>
    </x:row>
    <x:row r="5" ht="36" customHeight="1">
      <x:c r="A5" s="24" t="str">
        <x:v>Input</x:v>
      </x:c>
      <x:c r="B5" s="24" t="str">
        <x:v>Initial</x:v>
      </x:c>
      <x:c r="C5" s="24" t="str">
        <x:v>After investigation</x:v>
      </x:c>
      <x:c r="D5" s="24" t="str">
        <x:v>Meaning</x:v>
      </x:c>
      <x:c r="E5" s="5"/>
      <x:c r="F5" s="5"/>
      <x:c r="G5" s="5"/>
      <x:c r="H5" s="5"/>
    </x:row>
    <x:row r="6" ht="48" customHeight="1">
      <x:c r="A6" s="5" t="str">
        <x:v>Effort (person-days)</x:v>
      </x:c>
      <x:c r="B6" s="18" t="n">
        <x:v>100</x:v>
      </x:c>
      <x:c r="C6" s="18" t="n">
        <x:v>160</x:v>
      </x:c>
      <x:c r="D6" s="5" t="str">
        <x:v>Recovered historical variants add mapping and test work.</x:v>
      </x:c>
      <x:c r="E6" s="5"/>
      <x:c r="F6" s="5"/>
      <x:c r="G6" s="5"/>
      <x:c r="H6" s="5"/>
    </x:row>
    <x:row r="7" ht="48" customHeight="1">
      <x:c r="A7" s="5" t="str">
        <x:v>Labour rate (£ / person-day)</x:v>
      </x:c>
      <x:c r="B7" s="66" t="n">
        <x:v>800</x:v>
      </x:c>
      <x:c r="C7" s="66" t="n">
        <x:v>800</x:v>
      </x:c>
      <x:c r="D7" s="5" t="str">
        <x:v>Assumed blended rate, not a quoted market benchmark.</x:v>
      </x:c>
      <x:c r="E7" s="5"/>
      <x:c r="F7" s="5"/>
      <x:c r="G7" s="5"/>
      <x:c r="H7" s="5"/>
    </x:row>
    <x:row r="8" ht="48" customHeight="1">
      <x:c r="A8" s="5" t="str">
        <x:v>Available people (effective FTE)</x:v>
      </x:c>
      <x:c r="B8" s="18" t="n">
        <x:v>2</x:v>
      </x:c>
      <x:c r="C8" s="18" t="n">
        <x:v>2</x:v>
      </x:c>
      <x:c r="D8" s="5" t="str">
        <x:v>Both can work on this package throughout the active work.</x:v>
      </x:c>
      <x:c r="E8" s="5"/>
      <x:c r="F8" s="5"/>
      <x:c r="G8" s="5"/>
      <x:c r="H8" s="5"/>
    </x:row>
    <x:row r="9" ht="48" customHeight="1">
      <x:c r="A9" s="5" t="str">
        <x:v>Waiting (working days)</x:v>
      </x:c>
      <x:c r="B9" s="18" t="n">
        <x:v>10</x:v>
      </x:c>
      <x:c r="C9" s="18" t="n">
        <x:v>10</x:v>
      </x:c>
      <x:c r="D9" s="5" t="str">
        <x:v>Non-overlapping review or dependency delay; no labour charge assumed.</x:v>
      </x:c>
      <x:c r="E9" s="5"/>
      <x:c r="F9" s="5"/>
      <x:c r="G9" s="5"/>
      <x:c r="H9" s="5"/>
    </x:row>
    <x:row r="10" ht="48" customHeight="1">
      <x:c r="A10" s="5" t="str">
        <x:v>Work is divisible?</x:v>
      </x:c>
      <x:c r="B10" s="5" t="str">
        <x:v>Assumed</x:v>
      </x:c>
      <x:c r="C10" s="5" t="str">
        <x:v>Assumed</x:v>
      </x:c>
      <x:c r="D10" s="5" t="str">
        <x:v>No serial bottleneck, handover cost, leave or utilisation loss in this simplified example.</x:v>
      </x:c>
      <x:c r="E10" s="5"/>
      <x:c r="F10" s="5"/>
      <x:c r="G10" s="5"/>
      <x:c r="H10" s="5"/>
    </x:row>
    <x:row r="11" ht="34" customHeight="1">
      <x:c r="A11" s="5" t="str">
        <x:v>Numerical input check</x:v>
      </x:c>
      <x:c r="B11" s="5" t="str">
        <x:f>IFERROR(IF(AND(COUNT(B6:B9)=4,MIN(B6:B9)&gt;=0,B8&gt;0),"Numerical inputs valid","Check inputs"),"Check inputs")</x:f>
        <x:v>Numerical inputs valid</x:v>
      </x:c>
      <x:c r="C11" s="5" t="str">
        <x:f>IFERROR(IF(AND(COUNT(C6:C9)=4,MIN(C6:C9)&gt;=0,C8&gt;0),"Numerical inputs valid","Check inputs"),"Check inputs")</x:f>
        <x:v>Numerical inputs valid</x:v>
      </x:c>
      <x:c r="D11" s="5"/>
      <x:c r="E11" s="5"/>
      <x:c r="F11" s="5"/>
      <x:c r="G11" s="5"/>
      <x:c r="H11" s="5"/>
    </x:row>
    <x:row r="12" ht="22" customHeight="1">
      <x:c r="A12" s="46" t="str">
        <x:v>Labour cost (£)</x:v>
      </x:c>
      <x:c r="B12" s="70" t="n">
        <x:f>IF(B11="Numerical inputs valid",B6*B7,"Check inputs")</x:f>
        <x:v>80000</x:v>
      </x:c>
      <x:c r="C12" s="70" t="n">
        <x:f>IF(C11="Numerical inputs valid",C6*C7,"Check inputs")</x:f>
        <x:v>128000</x:v>
      </x:c>
      <x:c r="D12" s="5"/>
      <x:c r="E12" s="5"/>
      <x:c r="F12" s="5"/>
      <x:c r="G12" s="5"/>
      <x:c r="H12" s="5"/>
    </x:row>
    <x:row r="13" ht="22" customHeight="1">
      <x:c r="A13" s="46" t="str">
        <x:v>Active work (working days)</x:v>
      </x:c>
      <x:c r="B13" s="48" t="n">
        <x:f>IF(B11="Numerical inputs valid",B6/B8,"Check inputs")</x:f>
        <x:v>50</x:v>
      </x:c>
      <x:c r="C13" s="48" t="n">
        <x:f>IF(C11="Numerical inputs valid",C6/C8,"Check inputs")</x:f>
        <x:v>80</x:v>
      </x:c>
      <x:c r="D13" s="5"/>
      <x:c r="E13" s="5"/>
      <x:c r="F13" s="5"/>
      <x:c r="G13" s="5"/>
      <x:c r="H13" s="5"/>
    </x:row>
    <x:row r="14" ht="22" customHeight="1">
      <x:c r="A14" s="46" t="str">
        <x:v>Elapsed working days</x:v>
      </x:c>
      <x:c r="B14" s="48" t="n">
        <x:f>IF(B11="Numerical inputs valid",B13+B9,"Check inputs")</x:f>
        <x:v>60</x:v>
      </x:c>
      <x:c r="C14" s="48" t="n">
        <x:f>IF(C11="Numerical inputs valid",C13+C9,"Check inputs")</x:f>
        <x:v>90</x:v>
      </x:c>
      <x:c r="D14" s="5"/>
      <x:c r="E14" s="5"/>
      <x:c r="F14" s="5"/>
      <x:c r="G14" s="5"/>
      <x:c r="H14" s="5"/>
    </x:row>
    <x:row r="15" ht="22" customHeight="1">
      <x:c r="A15" s="5"/>
      <x:c r="B15" s="5"/>
      <x:c r="C15" s="5"/>
      <x:c r="D15" s="5"/>
      <x:c r="E15" s="5"/>
      <x:c r="F15" s="5"/>
      <x:c r="G15" s="5"/>
      <x:c r="H15" s="5"/>
    </x:row>
    <x:row r="16" ht="22" customHeight="1">
      <x:c r="A16" s="5"/>
      <x:c r="B16" s="5"/>
      <x:c r="C16" s="5"/>
      <x:c r="D16" s="5"/>
      <x:c r="E16" s="5"/>
      <x:c r="F16" s="5"/>
      <x:c r="G16" s="5"/>
      <x:c r="H16" s="5"/>
    </x:row>
    <x:row r="17" ht="22" customHeight="1">
      <x:c r="A17" s="5" t="str">
        <x:v>The finding changes the amount of work, not an arbitrary 'knowledge coefficient'. A real programme requires dependencies, calendars, specialist capacity, non-labour costs and charging during delays.</x:v>
      </x:c>
      <x:c r="B17" s="5"/>
      <x:c r="C17" s="5"/>
      <x:c r="D17" s="5"/>
      <x:c r="E17" s="5"/>
      <x:c r="F17" s="5"/>
      <x:c r="G17" s="5"/>
      <x:c r="H17" s="5"/>
    </x:row>
    <x:row r="18" ht="22" customHeight="1">
      <x:c r="A18" s="5"/>
      <x:c r="B18" s="5"/>
      <x:c r="C18" s="5"/>
      <x:c r="D18" s="5"/>
      <x:c r="E18" s="5"/>
      <x:c r="F18" s="5"/>
      <x:c r="G18" s="5"/>
      <x:c r="H18" s="5"/>
    </x:row>
    <x:row r="19" ht="22" customHeight="1">
      <x:c r="A19" s="5"/>
      <x:c r="B19" s="5"/>
      <x:c r="C19" s="5"/>
      <x:c r="D19" s="5"/>
      <x:c r="E19" s="5"/>
      <x:c r="F19" s="5"/>
      <x:c r="G19" s="5"/>
      <x:c r="H19" s="5"/>
    </x:row>
    <x:row r="20" ht="22" customHeight="1">
      <x:c r="A20" s="5" t="str">
        <x:v>This task feeds the linked Finding to plan sheet. The original Scenarios and Revised evidence sheets remain separate probability exercises; changing this task does not silently rewrite their scenario totals or probabilities.</x:v>
      </x:c>
      <x:c r="B20" s="5"/>
      <x:c r="C20" s="5"/>
      <x:c r="D20" s="5"/>
      <x:c r="E20" s="5"/>
      <x:c r="F20" s="5"/>
      <x:c r="G20" s="5"/>
      <x:c r="H20" s="5"/>
    </x:row>
    <x:row r="21" ht="22" customHeight="1">
      <x:c r="A21" s="5"/>
      <x:c r="B21" s="5"/>
      <x:c r="C21" s="5"/>
      <x:c r="D21" s="5"/>
      <x:c r="E21" s="5"/>
      <x:c r="F21" s="5"/>
      <x:c r="G21" s="5"/>
      <x:c r="H21" s="5"/>
    </x:row>
    <x:row r="22" ht="22" customHeight="1">
      <x:c r="A22" s="5"/>
      <x:c r="B22" s="5"/>
      <x:c r="C22" s="5"/>
      <x:c r="D22" s="5"/>
      <x:c r="E22" s="5"/>
      <x:c r="F22" s="5"/>
      <x:c r="G22" s="5"/>
      <x:c r="H22" s="5"/>
    </x:row>
    <x:row r="23" ht="22" customHeight="1">
      <x:c r="A23" s="5"/>
      <x:c r="B23" s="5"/>
      <x:c r="C23" s="5"/>
      <x:c r="D23" s="5"/>
      <x:c r="E23" s="5"/>
      <x:c r="F23" s="5"/>
      <x:c r="G23" s="5"/>
      <x:c r="H23" s="5"/>
    </x:row>
    <x:row r="24" ht="22" customHeight="1">
      <x:c r="A24" s="5"/>
      <x:c r="B24" s="5"/>
      <x:c r="C24" s="5"/>
      <x:c r="D24" s="5"/>
      <x:c r="E24" s="5"/>
      <x:c r="F24" s="5"/>
      <x:c r="G24" s="5"/>
      <x:c r="H24" s="5"/>
    </x:row>
    <x:row r="25" ht="22" customHeight="1">
      <x:c r="A25" s="5"/>
      <x:c r="B25" s="5"/>
      <x:c r="C25" s="5"/>
      <x:c r="D25" s="5"/>
      <x:c r="E25" s="5"/>
      <x:c r="F25" s="5"/>
      <x:c r="G25" s="5"/>
      <x:c r="H25" s="5"/>
    </x:row>
    <x:row r="26" ht="22" customHeight="1">
      <x:c r="A26" s="5"/>
      <x:c r="B26" s="5"/>
      <x:c r="C26" s="5"/>
      <x:c r="D26" s="5"/>
      <x:c r="E26" s="5"/>
      <x:c r="F26" s="5"/>
      <x:c r="G26" s="5"/>
      <x:c r="H26" s="5"/>
    </x:row>
    <x:row r="27" ht="22" customHeight="1">
      <x:c r="A27" s="5"/>
      <x:c r="B27" s="5"/>
      <x:c r="C27" s="5"/>
      <x:c r="D27" s="5"/>
      <x:c r="E27" s="5"/>
      <x:c r="F27" s="5"/>
      <x:c r="G27" s="5"/>
      <x:c r="H27" s="5"/>
    </x:row>
    <x:row r="28" ht="22" customHeight="1">
      <x:c r="A28" s="5"/>
      <x:c r="B28" s="5"/>
      <x:c r="C28" s="5"/>
      <x:c r="D28" s="5"/>
      <x:c r="E28" s="5"/>
      <x:c r="F28" s="5"/>
      <x:c r="G28" s="5"/>
      <x:c r="H28" s="5"/>
    </x:row>
    <x:row r="29" ht="22" customHeight="1">
      <x:c r="A29" s="5"/>
      <x:c r="B29" s="5"/>
      <x:c r="C29" s="5"/>
      <x:c r="D29" s="5"/>
      <x:c r="E29" s="5"/>
      <x:c r="F29" s="5"/>
      <x:c r="G29" s="5"/>
      <x:c r="H29" s="5"/>
    </x:row>
    <x:row r="30" ht="22" customHeight="1">
      <x:c r="A30" s="5"/>
      <x:c r="B30" s="5"/>
      <x:c r="C30" s="5"/>
      <x:c r="D30" s="5"/>
      <x:c r="E30" s="5"/>
      <x:c r="F30" s="5"/>
      <x:c r="G30" s="5"/>
      <x:c r="H30" s="5"/>
    </x:row>
    <x:row r="31" ht="22" customHeight="1">
      <x:c r="A31" s="5"/>
      <x:c r="B31" s="5"/>
      <x:c r="C31" s="5"/>
      <x:c r="D31" s="5"/>
      <x:c r="E31" s="5"/>
      <x:c r="F31" s="5"/>
      <x:c r="G31" s="5"/>
      <x:c r="H31" s="5"/>
    </x:row>
    <x:row r="32" ht="22" customHeight="1">
      <x:c r="A32" s="5"/>
      <x:c r="B32" s="5"/>
      <x:c r="C32" s="5"/>
      <x:c r="D32" s="5"/>
      <x:c r="E32" s="5"/>
      <x:c r="F32" s="5"/>
      <x:c r="G32" s="5"/>
      <x:c r="H32" s="5"/>
    </x:row>
    <x:row r="33" ht="22" customHeight="1">
      <x:c r="A33" s="5"/>
      <x:c r="B33" s="5"/>
      <x:c r="C33" s="5"/>
      <x:c r="D33" s="5"/>
      <x:c r="E33" s="5"/>
      <x:c r="F33" s="5"/>
      <x:c r="G33" s="5"/>
      <x:c r="H33" s="5"/>
    </x:row>
    <x:row r="34" ht="22" customHeight="1">
      <x:c r="A34" s="5"/>
      <x:c r="B34" s="5"/>
      <x:c r="C34" s="5"/>
      <x:c r="D34" s="5"/>
      <x:c r="E34" s="5"/>
      <x:c r="F34" s="5"/>
      <x:c r="G34" s="5"/>
      <x:c r="H34" s="5"/>
    </x:row>
    <x:row r="35" ht="22" customHeight="1">
      <x:c r="A35" s="5"/>
      <x:c r="B35" s="5"/>
      <x:c r="C35" s="5"/>
      <x:c r="D35" s="5"/>
      <x:c r="E35" s="5"/>
      <x:c r="F35" s="5"/>
      <x:c r="G35" s="5"/>
      <x:c r="H35" s="5"/>
    </x:row>
    <x:row r="36" ht="22" customHeight="1">
      <x:c r="A36" s="5"/>
      <x:c r="B36" s="5"/>
      <x:c r="C36" s="5"/>
      <x:c r="D36" s="5"/>
      <x:c r="E36" s="5"/>
      <x:c r="F36" s="5"/>
      <x:c r="G36" s="5"/>
      <x:c r="H36" s="5"/>
    </x:row>
    <x:row r="37" ht="22" customHeight="1">
      <x:c r="A37" s="5"/>
      <x:c r="B37" s="5"/>
      <x:c r="C37" s="5"/>
      <x:c r="D37" s="5"/>
      <x:c r="E37" s="5"/>
      <x:c r="F37" s="5"/>
      <x:c r="G37" s="5"/>
      <x:c r="H37" s="5"/>
    </x:row>
    <x:row r="38" ht="22" customHeight="1">
      <x:c r="A38" s="5"/>
      <x:c r="B38" s="5"/>
      <x:c r="C38" s="5"/>
      <x:c r="D38" s="5"/>
      <x:c r="E38" s="5"/>
      <x:c r="F38" s="5"/>
      <x:c r="G38" s="5"/>
      <x:c r="H38" s="5"/>
    </x:row>
    <x:row r="39" ht="22" customHeight="1">
      <x:c r="A39" s="5"/>
      <x:c r="B39" s="5"/>
      <x:c r="C39" s="5"/>
      <x:c r="D39" s="5"/>
      <x:c r="E39" s="5"/>
      <x:c r="F39" s="5"/>
      <x:c r="G39" s="5"/>
      <x:c r="H39" s="5"/>
    </x:row>
    <x:row r="40" ht="22" customHeight="1">
      <x:c r="A40" s="5"/>
      <x:c r="B40" s="5"/>
      <x:c r="C40" s="5"/>
      <x:c r="D40" s="5"/>
      <x:c r="E40" s="5"/>
      <x:c r="F40" s="5"/>
      <x:c r="G40" s="5"/>
      <x:c r="H40" s="5"/>
    </x:row>
  </x:sheetData>
  <x:mergeCells>
    <x:mergeCell ref="A1:H2"/>
    <x:mergeCell ref="A3:H3"/>
    <x:mergeCell ref="A17:H18"/>
    <x:mergeCell ref="A20:H2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4" hidden="0" customWidth="1"/>
  </x:cols>
  <x:sheetData>
    <x:row r="1" ht="22" customHeight="1">
      <x:c r="A1" s="11" t="str">
        <x:v>HARTEN | Checking forecast quality</x:v>
      </x:c>
      <x:c r="B1" s="11"/>
      <x:c r="C1" s="11"/>
      <x:c r="D1" s="11"/>
      <x:c r="E1" s="11"/>
      <x:c r="F1" s="11"/>
      <x:c r="G1" s="11"/>
      <x:c r="H1" s="11"/>
    </x:row>
    <x:row r="2" ht="22" customHeight="1">
      <x:c r="A2" s="11"/>
      <x:c r="B2" s="11"/>
      <x:c r="C2" s="11"/>
      <x:c r="D2" s="11"/>
      <x:c r="E2" s="11"/>
      <x:c r="F2" s="11"/>
      <x:c r="G2" s="11"/>
      <x:c r="H2" s="11"/>
    </x:row>
    <x:row r="3" ht="22" customHeight="1">
      <x:c r="A3" s="14" t="str">
        <x:v>Ten invented completed commitments. This illustrates scoring, not validation of Wayfinder.</x:v>
      </x:c>
      <x:c r="B3" s="14"/>
      <x:c r="C3" s="14"/>
      <x:c r="D3" s="14"/>
      <x:c r="E3" s="14"/>
      <x:c r="F3" s="14"/>
      <x:c r="G3" s="14"/>
      <x:c r="H3" s="14"/>
    </x:row>
    <x:row r="4" ht="22" customHeight="1">
      <x:c r="A4" s="5"/>
      <x:c r="B4" s="5"/>
      <x:c r="C4" s="5"/>
      <x:c r="D4" s="5"/>
      <x:c r="E4" s="5"/>
      <x:c r="F4" s="5"/>
      <x:c r="G4" s="5"/>
      <x:c r="H4" s="5"/>
    </x:row>
    <x:row r="5" ht="22" customHeight="1">
      <x:c r="A5" s="5" t="str">
        <x:v>Comparison probabilities</x:v>
      </x:c>
      <x:c r="B5" s="52" t="n">
        <x:v>0.5</x:v>
      </x:c>
      <x:c r="C5" s="52" t="n">
        <x:v>1</x:v>
      </x:c>
      <x:c r="D5" s="5"/>
      <x:c r="E5" s="5"/>
      <x:c r="F5" s="5"/>
      <x:c r="G5" s="5"/>
      <x:c r="H5" s="5"/>
    </x:row>
    <x:row r="6" ht="22" customHeight="1">
      <x:c r="A6" s="5"/>
      <x:c r="B6" s="5"/>
      <x:c r="C6" s="5"/>
      <x:c r="D6" s="5"/>
      <x:c r="E6" s="5"/>
      <x:c r="F6" s="5"/>
      <x:c r="G6" s="5"/>
      <x:c r="H6" s="5"/>
    </x:row>
    <x:row r="7" ht="22" customHeight="1">
      <x:c r="A7" s="5"/>
      <x:c r="B7" s="5"/>
      <x:c r="C7" s="5"/>
      <x:c r="D7" s="5"/>
      <x:c r="E7" s="5"/>
      <x:c r="F7" s="5"/>
      <x:c r="G7" s="5"/>
      <x:c r="H7" s="5"/>
    </x:row>
    <x:row r="8" ht="50" customHeight="1">
      <x:c r="A8" s="24" t="str">
        <x:v>Teaching case</x:v>
      </x:c>
      <x:c r="B8" s="24" t="str">
        <x:v>Recorded probability</x:v>
      </x:c>
      <x:c r="C8" s="24" t="str">
        <x:v>Was the commitment met? (1/0)</x:v>
      </x:c>
      <x:c r="D8" s="24" t="str">
        <x:v>Squared error</x:v>
      </x:c>
      <x:c r="E8" s="24" t="str">
        <x:f>IFERROR(IF(AND(ISNUMBER(B5),B5&gt;=0,B5&lt;=1),TEXT(B5,"0%")&amp;" comparison error","Invalid comparison"),"Invalid comparison")</x:f>
        <x:v>50% comparison error</x:v>
      </x:c>
      <x:c r="F8" s="24" t="str">
        <x:f>IFERROR(IF(AND(ISNUMBER(C5),C5&gt;=0,C5&lt;=1),TEXT(C5,"0%")&amp;" comparison error","Invalid comparison"),"Invalid comparison")</x:f>
        <x:v>100% comparison error</x:v>
      </x:c>
      <x:c r="G8" s="5"/>
      <x:c r="H8" s="5"/>
    </x:row>
    <x:row r="9" ht="22" customHeight="1">
      <x:c r="A9" s="5" t="str">
        <x:v>Example 1</x:v>
      </x:c>
      <x:c r="B9" s="52" t="n">
        <x:v>0.8</x:v>
      </x:c>
      <x:c r="C9" s="18" t="n">
        <x:v>1</x:v>
      </x:c>
      <x:c r="D9" s="36" t="n">
        <x:f>IFERROR(IF(AND(COUNT(B9:C9)=2,B9&gt;=0,B9&lt;=1,OR(C9=0,C9=1)),(B9-C9)^2,""),"")</x:f>
        <x:v>0.03999999999999998</x:v>
      </x:c>
      <x:c r="E9" s="36" t="n">
        <x:f>IFERROR(IF(AND(AND(COUNT(B9:C9)=2,B9&gt;=0,B9&lt;=1,OR(C9=0,C9=1)),ISNUMBER($B$5),$B$5&gt;=0,$B$5&lt;=1),($B$5-C9)^2,""),"")</x:f>
        <x:v>0.25</x:v>
      </x:c>
      <x:c r="F9" s="36" t="n">
        <x:f>IFERROR(IF(AND(AND(COUNT(B9:C9)=2,B9&gt;=0,B9&lt;=1,OR(C9=0,C9=1)),ISNUMBER($C$5),$C$5&gt;=0,$C$5&lt;=1),($C$5-C9)^2,""),"")</x:f>
        <x:v>0</x:v>
      </x:c>
      <x:c r="G9" s="5"/>
      <x:c r="H9" s="5"/>
    </x:row>
    <x:row r="10" ht="22" customHeight="1">
      <x:c r="A10" s="5" t="str">
        <x:v>Example 2</x:v>
      </x:c>
      <x:c r="B10" s="52" t="n">
        <x:v>0.8</x:v>
      </x:c>
      <x:c r="C10" s="18" t="n">
        <x:v>1</x:v>
      </x:c>
      <x:c r="D10" s="36" t="n">
        <x:f>IFERROR(IF(AND(COUNT(B10:C10)=2,B10&gt;=0,B10&lt;=1,OR(C10=0,C10=1)),(B10-C10)^2,""),"")</x:f>
        <x:v>0.03999999999999998</x:v>
      </x:c>
      <x:c r="E10" s="36" t="n">
        <x:f>IFERROR(IF(AND(AND(COUNT(B10:C10)=2,B10&gt;=0,B10&lt;=1,OR(C10=0,C10=1)),ISNUMBER($B$5),$B$5&gt;=0,$B$5&lt;=1),($B$5-C10)^2,""),"")</x:f>
        <x:v>0.25</x:v>
      </x:c>
      <x:c r="F10" s="36" t="n">
        <x:f>IFERROR(IF(AND(AND(COUNT(B10:C10)=2,B10&gt;=0,B10&lt;=1,OR(C10=0,C10=1)),ISNUMBER($C$5),$C$5&gt;=0,$C$5&lt;=1),($C$5-C10)^2,""),"")</x:f>
        <x:v>0</x:v>
      </x:c>
      <x:c r="G10" s="5"/>
      <x:c r="H10" s="5"/>
    </x:row>
    <x:row r="11" ht="22" customHeight="1">
      <x:c r="A11" s="5" t="str">
        <x:v>Example 3</x:v>
      </x:c>
      <x:c r="B11" s="52" t="n">
        <x:v>0.8</x:v>
      </x:c>
      <x:c r="C11" s="18" t="n">
        <x:v>1</x:v>
      </x:c>
      <x:c r="D11" s="36" t="n">
        <x:f>IFERROR(IF(AND(COUNT(B11:C11)=2,B11&gt;=0,B11&lt;=1,OR(C11=0,C11=1)),(B11-C11)^2,""),"")</x:f>
        <x:v>0.03999999999999998</x:v>
      </x:c>
      <x:c r="E11" s="36" t="n">
        <x:f>IFERROR(IF(AND(AND(COUNT(B11:C11)=2,B11&gt;=0,B11&lt;=1,OR(C11=0,C11=1)),ISNUMBER($B$5),$B$5&gt;=0,$B$5&lt;=1),($B$5-C11)^2,""),"")</x:f>
        <x:v>0.25</x:v>
      </x:c>
      <x:c r="F11" s="36" t="n">
        <x:f>IFERROR(IF(AND(AND(COUNT(B11:C11)=2,B11&gt;=0,B11&lt;=1,OR(C11=0,C11=1)),ISNUMBER($C$5),$C$5&gt;=0,$C$5&lt;=1),($C$5-C11)^2,""),"")</x:f>
        <x:v>0</x:v>
      </x:c>
      <x:c r="G11" s="5"/>
      <x:c r="H11" s="5"/>
    </x:row>
    <x:row r="12" ht="22" customHeight="1">
      <x:c r="A12" s="5" t="str">
        <x:v>Example 4</x:v>
      </x:c>
      <x:c r="B12" s="52" t="n">
        <x:v>0.8</x:v>
      </x:c>
      <x:c r="C12" s="18" t="n">
        <x:v>1</x:v>
      </x:c>
      <x:c r="D12" s="36" t="n">
        <x:f>IFERROR(IF(AND(COUNT(B12:C12)=2,B12&gt;=0,B12&lt;=1,OR(C12=0,C12=1)),(B12-C12)^2,""),"")</x:f>
        <x:v>0.03999999999999998</x:v>
      </x:c>
      <x:c r="E12" s="36" t="n">
        <x:f>IFERROR(IF(AND(AND(COUNT(B12:C12)=2,B12&gt;=0,B12&lt;=1,OR(C12=0,C12=1)),ISNUMBER($B$5),$B$5&gt;=0,$B$5&lt;=1),($B$5-C12)^2,""),"")</x:f>
        <x:v>0.25</x:v>
      </x:c>
      <x:c r="F12" s="36" t="n">
        <x:f>IFERROR(IF(AND(AND(COUNT(B12:C12)=2,B12&gt;=0,B12&lt;=1,OR(C12=0,C12=1)),ISNUMBER($C$5),$C$5&gt;=0,$C$5&lt;=1),($C$5-C12)^2,""),"")</x:f>
        <x:v>0</x:v>
      </x:c>
      <x:c r="G12" s="5"/>
      <x:c r="H12" s="5"/>
    </x:row>
    <x:row r="13" ht="22" customHeight="1">
      <x:c r="A13" s="5" t="str">
        <x:v>Example 5</x:v>
      </x:c>
      <x:c r="B13" s="52" t="n">
        <x:v>0.8</x:v>
      </x:c>
      <x:c r="C13" s="18" t="n">
        <x:v>1</x:v>
      </x:c>
      <x:c r="D13" s="36" t="n">
        <x:f>IFERROR(IF(AND(COUNT(B13:C13)=2,B13&gt;=0,B13&lt;=1,OR(C13=0,C13=1)),(B13-C13)^2,""),"")</x:f>
        <x:v>0.03999999999999998</x:v>
      </x:c>
      <x:c r="E13" s="36" t="n">
        <x:f>IFERROR(IF(AND(AND(COUNT(B13:C13)=2,B13&gt;=0,B13&lt;=1,OR(C13=0,C13=1)),ISNUMBER($B$5),$B$5&gt;=0,$B$5&lt;=1),($B$5-C13)^2,""),"")</x:f>
        <x:v>0.25</x:v>
      </x:c>
      <x:c r="F13" s="36" t="n">
        <x:f>IFERROR(IF(AND(AND(COUNT(B13:C13)=2,B13&gt;=0,B13&lt;=1,OR(C13=0,C13=1)),ISNUMBER($C$5),$C$5&gt;=0,$C$5&lt;=1),($C$5-C13)^2,""),"")</x:f>
        <x:v>0</x:v>
      </x:c>
      <x:c r="G13" s="5"/>
      <x:c r="H13" s="5"/>
    </x:row>
    <x:row r="14" ht="22" customHeight="1">
      <x:c r="A14" s="5" t="str">
        <x:v>Example 6</x:v>
      </x:c>
      <x:c r="B14" s="52" t="n">
        <x:v>0.8</x:v>
      </x:c>
      <x:c r="C14" s="18" t="n">
        <x:v>1</x:v>
      </x:c>
      <x:c r="D14" s="36" t="n">
        <x:f>IFERROR(IF(AND(COUNT(B14:C14)=2,B14&gt;=0,B14&lt;=1,OR(C14=0,C14=1)),(B14-C14)^2,""),"")</x:f>
        <x:v>0.03999999999999998</x:v>
      </x:c>
      <x:c r="E14" s="36" t="n">
        <x:f>IFERROR(IF(AND(AND(COUNT(B14:C14)=2,B14&gt;=0,B14&lt;=1,OR(C14=0,C14=1)),ISNUMBER($B$5),$B$5&gt;=0,$B$5&lt;=1),($B$5-C14)^2,""),"")</x:f>
        <x:v>0.25</x:v>
      </x:c>
      <x:c r="F14" s="36" t="n">
        <x:f>IFERROR(IF(AND(AND(COUNT(B14:C14)=2,B14&gt;=0,B14&lt;=1,OR(C14=0,C14=1)),ISNUMBER($C$5),$C$5&gt;=0,$C$5&lt;=1),($C$5-C14)^2,""),"")</x:f>
        <x:v>0</x:v>
      </x:c>
      <x:c r="G14" s="5"/>
      <x:c r="H14" s="5"/>
    </x:row>
    <x:row r="15" ht="22" customHeight="1">
      <x:c r="A15" s="5" t="str">
        <x:v>Example 7</x:v>
      </x:c>
      <x:c r="B15" s="52" t="n">
        <x:v>0.8</x:v>
      </x:c>
      <x:c r="C15" s="18" t="n">
        <x:v>1</x:v>
      </x:c>
      <x:c r="D15" s="36" t="n">
        <x:f>IFERROR(IF(AND(COUNT(B15:C15)=2,B15&gt;=0,B15&lt;=1,OR(C15=0,C15=1)),(B15-C15)^2,""),"")</x:f>
        <x:v>0.03999999999999998</x:v>
      </x:c>
      <x:c r="E15" s="36" t="n">
        <x:f>IFERROR(IF(AND(AND(COUNT(B15:C15)=2,B15&gt;=0,B15&lt;=1,OR(C15=0,C15=1)),ISNUMBER($B$5),$B$5&gt;=0,$B$5&lt;=1),($B$5-C15)^2,""),"")</x:f>
        <x:v>0.25</x:v>
      </x:c>
      <x:c r="F15" s="36" t="n">
        <x:f>IFERROR(IF(AND(AND(COUNT(B15:C15)=2,B15&gt;=0,B15&lt;=1,OR(C15=0,C15=1)),ISNUMBER($C$5),$C$5&gt;=0,$C$5&lt;=1),($C$5-C15)^2,""),"")</x:f>
        <x:v>0</x:v>
      </x:c>
      <x:c r="G15" s="5"/>
      <x:c r="H15" s="5"/>
    </x:row>
    <x:row r="16" ht="22" customHeight="1">
      <x:c r="A16" s="5" t="str">
        <x:v>Example 8</x:v>
      </x:c>
      <x:c r="B16" s="52" t="n">
        <x:v>0.8</x:v>
      </x:c>
      <x:c r="C16" s="18" t="n">
        <x:v>1</x:v>
      </x:c>
      <x:c r="D16" s="36" t="n">
        <x:f>IFERROR(IF(AND(COUNT(B16:C16)=2,B16&gt;=0,B16&lt;=1,OR(C16=0,C16=1)),(B16-C16)^2,""),"")</x:f>
        <x:v>0.03999999999999998</x:v>
      </x:c>
      <x:c r="E16" s="36" t="n">
        <x:f>IFERROR(IF(AND(AND(COUNT(B16:C16)=2,B16&gt;=0,B16&lt;=1,OR(C16=0,C16=1)),ISNUMBER($B$5),$B$5&gt;=0,$B$5&lt;=1),($B$5-C16)^2,""),"")</x:f>
        <x:v>0.25</x:v>
      </x:c>
      <x:c r="F16" s="36" t="n">
        <x:f>IFERROR(IF(AND(AND(COUNT(B16:C16)=2,B16&gt;=0,B16&lt;=1,OR(C16=0,C16=1)),ISNUMBER($C$5),$C$5&gt;=0,$C$5&lt;=1),($C$5-C16)^2,""),"")</x:f>
        <x:v>0</x:v>
      </x:c>
      <x:c r="G16" s="5"/>
      <x:c r="H16" s="5"/>
    </x:row>
    <x:row r="17" ht="22" customHeight="1">
      <x:c r="A17" s="5" t="str">
        <x:v>Example 9</x:v>
      </x:c>
      <x:c r="B17" s="52" t="n">
        <x:v>0.8</x:v>
      </x:c>
      <x:c r="C17" s="18" t="n">
        <x:v>0</x:v>
      </x:c>
      <x:c r="D17" s="36" t="n">
        <x:f>IFERROR(IF(AND(COUNT(B17:C17)=2,B17&gt;=0,B17&lt;=1,OR(C17=0,C17=1)),(B17-C17)^2,""),"")</x:f>
        <x:v>0.6400000000000001</x:v>
      </x:c>
      <x:c r="E17" s="36" t="n">
        <x:f>IFERROR(IF(AND(AND(COUNT(B17:C17)=2,B17&gt;=0,B17&lt;=1,OR(C17=0,C17=1)),ISNUMBER($B$5),$B$5&gt;=0,$B$5&lt;=1),($B$5-C17)^2,""),"")</x:f>
        <x:v>0.25</x:v>
      </x:c>
      <x:c r="F17" s="36" t="n">
        <x:f>IFERROR(IF(AND(AND(COUNT(B17:C17)=2,B17&gt;=0,B17&lt;=1,OR(C17=0,C17=1)),ISNUMBER($C$5),$C$5&gt;=0,$C$5&lt;=1),($C$5-C17)^2,""),"")</x:f>
        <x:v>1</x:v>
      </x:c>
      <x:c r="G17" s="5"/>
      <x:c r="H17" s="5"/>
    </x:row>
    <x:row r="18" ht="22" customHeight="1">
      <x:c r="A18" s="5" t="str">
        <x:v>Example 10</x:v>
      </x:c>
      <x:c r="B18" s="52" t="n">
        <x:v>0.8</x:v>
      </x:c>
      <x:c r="C18" s="18" t="n">
        <x:v>0</x:v>
      </x:c>
      <x:c r="D18" s="36" t="n">
        <x:f>IFERROR(IF(AND(COUNT(B18:C18)=2,B18&gt;=0,B18&lt;=1,OR(C18=0,C18=1)),(B18-C18)^2,""),"")</x:f>
        <x:v>0.6400000000000001</x:v>
      </x:c>
      <x:c r="E18" s="36" t="n">
        <x:f>IFERROR(IF(AND(AND(COUNT(B18:C18)=2,B18&gt;=0,B18&lt;=1,OR(C18=0,C18=1)),ISNUMBER($B$5),$B$5&gt;=0,$B$5&lt;=1),($B$5-C18)^2,""),"")</x:f>
        <x:v>0.25</x:v>
      </x:c>
      <x:c r="F18" s="36" t="n">
        <x:f>IFERROR(IF(AND(AND(COUNT(B18:C18)=2,B18&gt;=0,B18&lt;=1,OR(C18=0,C18=1)),ISNUMBER($C$5),$C$5&gt;=0,$C$5&lt;=1),($C$5-C18)^2,""),"")</x:f>
        <x:v>1</x:v>
      </x:c>
      <x:c r="G18" s="5"/>
      <x:c r="H18" s="5"/>
    </x:row>
    <x:row r="19" ht="22" customHeight="1">
      <x:c r="A19" s="5"/>
      <x:c r="B19" s="5"/>
      <x:c r="C19" s="5"/>
      <x:c r="D19" s="5"/>
      <x:c r="E19" s="5"/>
      <x:c r="F19" s="5"/>
      <x:c r="G19" s="5"/>
      <x:c r="H19" s="5"/>
    </x:row>
    <x:row r="20" ht="34" customHeight="1">
      <x:c r="A20" s="5" t="str">
        <x:v>Numerical input check</x:v>
      </x:c>
      <x:c r="B20" s="5" t="str">
        <x:f>IFERROR(IF(AND(COUNT(B9:C18)=20,MIN(B9:B18)&gt;=0,MAX(B9:B18)&lt;=1,COUNTIF(C9:C18,0)+COUNTIF(C9:C18,1)=10),"Numerical inputs valid","Check inputs"),"Check inputs")</x:f>
        <x:v>Numerical inputs valid</x:v>
      </x:c>
      <x:c r="C20" s="5"/>
      <x:c r="D20" s="5"/>
      <x:c r="E20" s="5"/>
      <x:c r="F20" s="5"/>
      <x:c r="G20" s="5"/>
      <x:c r="H20" s="5"/>
    </x:row>
    <x:row r="21" ht="36" customHeight="1">
      <x:c r="A21" s="38" t="str">
        <x:v>Brier score (lower is better)</x:v>
      </x:c>
      <x:c r="B21" s="58" t="n">
        <x:f>IF(B20="Numerical inputs valid",AVERAGE(D9:D18),"Check inputs")</x:f>
        <x:v>0.16</x:v>
      </x:c>
      <x:c r="C21" s="5"/>
      <x:c r="D21" s="5"/>
      <x:c r="E21" s="36" t="n">
        <x:f>IF(AND(B20="Numerical inputs valid",COUNT(E9:E18)=10),AVERAGE(E9:E18),"Check inputs")</x:f>
        <x:v>0.25</x:v>
      </x:c>
      <x:c r="F21" s="36" t="n">
        <x:f>IF(AND(B20="Numerical inputs valid",COUNT(F9:F18)=10),AVERAGE(F9:F18),"Check inputs")</x:f>
        <x:v>0.2</x:v>
      </x:c>
      <x:c r="G21" s="5"/>
      <x:c r="H21" s="5"/>
    </x:row>
    <x:row r="22" ht="22" customHeight="1">
      <x:c r="A22" s="5" t="str">
        <x:v>Observed success frequency</x:v>
      </x:c>
      <x:c r="B22" s="54" t="n">
        <x:f>IF(B20="Numerical inputs valid",AVERAGE(C9:C18),"Check inputs")</x:f>
        <x:v>0.8</x:v>
      </x:c>
      <x:c r="C22" s="5"/>
      <x:c r="D22" s="5"/>
      <x:c r="E22" s="5"/>
      <x:c r="F22" s="5"/>
      <x:c r="G22" s="5"/>
      <x:c r="H22" s="5"/>
    </x:row>
    <x:row r="23" ht="22" customHeight="1">
      <x:c r="A23" s="5" t="str">
        <x:v>Mean forecast</x:v>
      </x:c>
      <x:c r="B23" s="54" t="n">
        <x:f>IF(B20="Numerical inputs valid",AVERAGE(B9:B18),"Check inputs")</x:f>
        <x:v>0.7999999999999999</x:v>
      </x:c>
      <x:c r="C23" s="5"/>
      <x:c r="D23" s="5"/>
      <x:c r="E23" s="5"/>
      <x:c r="F23" s="5"/>
      <x:c r="G23" s="5"/>
      <x:c r="H23" s="5"/>
    </x:row>
    <x:row r="24" ht="22" customHeight="1">
      <x:c r="A24" s="5"/>
      <x:c r="B24" s="5"/>
      <x:c r="C24" s="5"/>
      <x:c r="D24" s="5"/>
      <x:c r="E24" s="5"/>
      <x:c r="F24" s="5"/>
      <x:c r="G24" s="5"/>
      <x:c r="H24" s="5"/>
    </x:row>
    <x:row r="25" ht="22" customHeight="1">
      <x:c r="A25" s="5"/>
      <x:c r="B25" s="5"/>
      <x:c r="C25" s="5"/>
      <x:c r="D25" s="5"/>
      <x:c r="E25" s="5"/>
      <x:c r="F25" s="5"/>
      <x:c r="G25" s="5"/>
      <x:c r="H25" s="5"/>
    </x:row>
    <x:row r="26" ht="22" customHeight="1">
      <x:c r="A26" s="5" t="str">
        <x:v>0.16 is the average squared probability error. It is not a 16% failure rate. Delivery probability q and Brier score measure different things.</x:v>
      </x:c>
      <x:c r="B26" s="5"/>
      <x:c r="C26" s="5"/>
      <x:c r="D26" s="5"/>
      <x:c r="E26" s="5"/>
      <x:c r="F26" s="5"/>
      <x:c r="G26" s="5"/>
      <x:c r="H26" s="5"/>
    </x:row>
    <x:row r="27" ht="22" customHeight="1">
      <x:c r="A27" s="5"/>
      <x:c r="B27" s="5"/>
      <x:c r="C27" s="5"/>
      <x:c r="D27" s="5"/>
      <x:c r="E27" s="5"/>
      <x:c r="F27" s="5"/>
      <x:c r="G27" s="5"/>
      <x:c r="H27" s="5"/>
    </x:row>
    <x:row r="28" ht="22" customHeight="1">
      <x:c r="A28" s="5" t="str">
        <x:v>Eight successes out of ten 80% forecasts illustrate calibration, but ten invented cases cannot establish reliability. Use real, comparable, time-stamped forecasts.</x:v>
      </x:c>
      <x:c r="B28" s="5"/>
      <x:c r="C28" s="5"/>
      <x:c r="D28" s="5"/>
      <x:c r="E28" s="5"/>
      <x:c r="F28" s="5"/>
      <x:c r="G28" s="5"/>
      <x:c r="H28" s="5"/>
    </x:row>
    <x:row r="29" ht="22" customHeight="1">
      <x:c r="A29" s="5" t="str">
        <x:v>A missing or invalid forecast or outcome leaves all three row errors blank. Summary scores are withheld until all ten cases are valid. Comparisons use the same completed cases; their headings follow the editable probabilities.</x:v>
      </x:c>
      <x:c r="B29" s="5"/>
      <x:c r="C29" s="5"/>
      <x:c r="D29" s="5"/>
      <x:c r="E29" s="5"/>
      <x:c r="F29" s="5"/>
      <x:c r="G29" s="5"/>
      <x:c r="H29" s="5"/>
    </x:row>
    <x:row r="30" ht="22" customHeight="1">
      <x:c r="A30" s="5" t="str">
        <x:v>Do not overwrite the original forecast after discovery. Keep the forecast horizon, plan, budget, deadline and acceptance definition.</x:v>
      </x:c>
      <x:c r="B30" s="5"/>
      <x:c r="C30" s="5"/>
      <x:c r="D30" s="5"/>
      <x:c r="E30" s="5"/>
      <x:c r="F30" s="5"/>
      <x:c r="G30" s="5"/>
      <x:c r="H30" s="5"/>
    </x:row>
    <x:row r="31" ht="22" customHeight="1">
      <x:c r="A31" s="5"/>
      <x:c r="B31" s="5"/>
      <x:c r="C31" s="5"/>
      <x:c r="D31" s="5"/>
      <x:c r="E31" s="5"/>
      <x:c r="F31" s="5"/>
      <x:c r="G31" s="5"/>
      <x:c r="H31" s="5"/>
    </x:row>
    <x:row r="32" ht="22" customHeight="1">
      <x:c r="A32" s="5" t="str">
        <x:v>Source: Brier (1950), modern one-sided binary score. https://journals.ametsoc.org/view/journals/mwre/78/1/1520-0493_1950_078_0001_vofeit_2_0_co_2.xml</x:v>
      </x:c>
      <x:c r="B32" s="5"/>
      <x:c r="C32" s="5"/>
      <x:c r="D32" s="5"/>
      <x:c r="E32" s="5"/>
      <x:c r="F32" s="5"/>
      <x:c r="G32" s="5"/>
      <x:c r="H32" s="5"/>
    </x:row>
    <x:row r="33" ht="22" customHeight="1">
      <x:c r="A33" s="5"/>
      <x:c r="B33" s="5"/>
      <x:c r="C33" s="5"/>
      <x:c r="D33" s="5"/>
      <x:c r="E33" s="5"/>
      <x:c r="F33" s="5"/>
      <x:c r="G33" s="5"/>
      <x:c r="H33" s="5"/>
    </x:row>
    <x:row r="34" ht="22" customHeight="1">
      <x:c r="A34" s="5"/>
      <x:c r="B34" s="5"/>
      <x:c r="C34" s="5"/>
      <x:c r="D34" s="5"/>
      <x:c r="E34" s="5"/>
      <x:c r="F34" s="5"/>
      <x:c r="G34" s="5"/>
      <x:c r="H34" s="5"/>
    </x:row>
    <x:row r="35" ht="22" customHeight="1">
      <x:c r="A35" s="5"/>
      <x:c r="B35" s="5"/>
      <x:c r="C35" s="5"/>
      <x:c r="D35" s="5"/>
      <x:c r="E35" s="5"/>
      <x:c r="F35" s="5"/>
      <x:c r="G35" s="5"/>
      <x:c r="H35" s="5"/>
    </x:row>
    <x:row r="36" ht="22" customHeight="1">
      <x:c r="A36" s="5"/>
      <x:c r="B36" s="5"/>
      <x:c r="C36" s="5"/>
      <x:c r="D36" s="5"/>
      <x:c r="E36" s="5"/>
      <x:c r="F36" s="5"/>
      <x:c r="G36" s="5"/>
      <x:c r="H36" s="5"/>
    </x:row>
    <x:row r="37" ht="22" customHeight="1">
      <x:c r="A37" s="5"/>
      <x:c r="B37" s="5"/>
      <x:c r="C37" s="5"/>
      <x:c r="D37" s="5"/>
      <x:c r="E37" s="5"/>
      <x:c r="F37" s="5"/>
      <x:c r="G37" s="5"/>
      <x:c r="H37" s="5"/>
    </x:row>
    <x:row r="38" ht="22" customHeight="1">
      <x:c r="A38" s="5"/>
      <x:c r="B38" s="5"/>
      <x:c r="C38" s="5"/>
      <x:c r="D38" s="5"/>
      <x:c r="E38" s="5"/>
      <x:c r="F38" s="5"/>
      <x:c r="G38" s="5"/>
      <x:c r="H38" s="5"/>
    </x:row>
    <x:row r="39" ht="22" customHeight="1">
      <x:c r="A39" s="5"/>
      <x:c r="B39" s="5"/>
      <x:c r="C39" s="5"/>
      <x:c r="D39" s="5"/>
      <x:c r="E39" s="5"/>
      <x:c r="F39" s="5"/>
      <x:c r="G39" s="5"/>
      <x:c r="H39" s="5"/>
    </x:row>
    <x:row r="40" ht="22" customHeight="1">
      <x:c r="A40" s="5"/>
      <x:c r="B40" s="5"/>
      <x:c r="C40" s="5"/>
      <x:c r="D40" s="5"/>
      <x:c r="E40" s="5"/>
      <x:c r="F40" s="5"/>
      <x:c r="G40" s="5"/>
      <x:c r="H40" s="5"/>
    </x:row>
  </x:sheetData>
  <x:mergeCells>
    <x:mergeCell ref="A1:H2"/>
    <x:mergeCell ref="A3:H3"/>
    <x:mergeCell ref="A26:H27"/>
    <x:mergeCell ref="A28:H29"/>
    <x:mergeCell ref="A30:H31"/>
    <x:mergeCell ref="A32:H33"/>
  </x:mergeCells>
  <x:dataValidations count="1">
    <x:dataValidation type="list" sqref="C9:C18">
      <x:formula1>"0,1"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6" topLeftCell="A1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48" hidden="0" customWidth="1"/>
  </x:cols>
  <x:sheetData>
    <x:row r="1" ht="24" customHeight="1">
      <x:c r="A1" s="79" t="str">
        <x:v>HARTEN | A finding changes the proposed work</x:v>
      </x:c>
      <x:c r="B1" s="79"/>
      <x:c r="C1" s="79"/>
      <x:c r="D1" s="79"/>
    </x:row>
    <x:row r="2" ht="24" customHeight="1">
      <x:c r="A2" s="79"/>
      <x:c r="B2" s="79"/>
      <x:c r="C2" s="79"/>
      <x:c r="D2" s="79"/>
    </x:row>
    <x:row r="3" ht="24" customHeight="1">
      <x:c r="A3" s="76"/>
      <x:c r="B3" s="76"/>
      <x:c r="C3" s="76"/>
      <x:c r="D3" s="76"/>
    </x:row>
    <x:row r="4" ht="24" customHeight="1">
      <x:c r="A4" s="80" t="str">
        <x:v>Linked teaching example. All effort, rates, costs and times below are illustrative assumptions, not measured PRSD-IWS results.</x:v>
      </x:c>
      <x:c r="B4" s="80"/>
      <x:c r="C4" s="80"/>
      <x:c r="D4" s="80"/>
    </x:row>
    <x:row r="5" ht="24" customHeight="1">
      <x:c r="A5" s="80"/>
      <x:c r="B5" s="80"/>
      <x:c r="C5" s="80"/>
      <x:c r="D5" s="80"/>
    </x:row>
    <x:row r="6" ht="24" customHeight="1">
      <x:c r="A6" s="76"/>
      <x:c r="B6" s="76"/>
      <x:c r="C6" s="76"/>
      <x:c r="D6" s="76"/>
    </x:row>
    <x:row r="7" ht="24" customHeight="1">
      <x:c r="A7" s="82" t="str">
        <x:v>1. What the team discovers</x:v>
      </x:c>
      <x:c r="B7" s="82"/>
      <x:c r="C7" s="82"/>
      <x:c r="D7" s="82"/>
    </x:row>
    <x:row r="8" ht="24" customHeight="1">
      <x:c r="A8" s="80" t="str">
        <x:v>Suppose review of historical shipment records identifies additional variants that the replacement must handle. Source-derived findings suggest where to investigate; data access and a service-owner decision establish which records and behaviours must be preserved.</x:v>
      </x:c>
      <x:c r="B8" s="80"/>
      <x:c r="C8" s="80"/>
      <x:c r="D8" s="80"/>
    </x:row>
    <x:row r="9" ht="24" customHeight="1">
      <x:c r="A9" s="80"/>
      <x:c r="B9" s="80"/>
      <x:c r="C9" s="80"/>
      <x:c r="D9" s="80"/>
    </x:row>
    <x:row r="10" ht="24" customHeight="1">
      <x:c r="A10" s="80"/>
      <x:c r="B10" s="80"/>
      <x:c r="C10" s="80"/>
      <x:c r="D10" s="80"/>
    </x:row>
    <x:row r="11" ht="24" customHeight="1">
      <x:c r="A11" s="76"/>
      <x:c r="B11" s="76"/>
      <x:c r="C11" s="76"/>
      <x:c r="D11" s="76"/>
    </x:row>
    <x:row r="12" ht="24" customHeight="1">
      <x:c r="A12" s="82" t="str">
        <x:v>2. What is added to the work</x:v>
      </x:c>
      <x:c r="B12" s="82"/>
      <x:c r="C12" s="82"/>
      <x:c r="D12" s="82"/>
    </x:row>
    <x:row r="13" ht="24" customHeight="1">
      <x:c r="A13" s="80" t="str">
        <x:v>For this example, an estimator adds 60 person-days of mapping and testing. The Work package sheet supplies both the original 100-day and revised 160-day allowances. The rate, staffing and wait assumptions are retained, not inferred from code.</x:v>
      </x:c>
      <x:c r="B13" s="80"/>
      <x:c r="C13" s="80"/>
      <x:c r="D13" s="80"/>
    </x:row>
    <x:row r="14" ht="24" customHeight="1">
      <x:c r="A14" s="80"/>
      <x:c r="B14" s="80"/>
      <x:c r="C14" s="80"/>
      <x:c r="D14" s="80"/>
    </x:row>
    <x:row r="15" ht="24" customHeight="1">
      <x:c r="A15" s="76"/>
      <x:c r="B15" s="76"/>
      <x:c r="C15" s="76"/>
      <x:c r="D15" s="76"/>
    </x:row>
    <x:row r="16" ht="34" customHeight="1">
      <x:c r="A16" s="83" t="str">
        <x:v>Planning input</x:v>
      </x:c>
      <x:c r="B16" s="83" t="str">
        <x:v>Before review</x:v>
      </x:c>
      <x:c r="C16" s="83" t="str">
        <x:v>After review</x:v>
      </x:c>
      <x:c r="D16" s="83" t="str">
        <x:v>Evidence or assumption basis</x:v>
      </x:c>
    </x:row>
    <x:row r="17" ht="46" customHeight="1">
      <x:c r="A17" s="76" t="str">
        <x:v>Effort (person-days)</x:v>
      </x:c>
      <x:c r="B17" s="76" t="n">
        <x:f>'Work package'!B6</x:f>
        <x:v>100</x:v>
      </x:c>
      <x:c r="C17" s="76" t="n">
        <x:f>'Work package'!C6</x:f>
        <x:v>160</x:v>
      </x:c>
      <x:c r="D17" s="76" t="str">
        <x:v>Linked to Work package B6 / C6. Additional work is an explicit estimate.</x:v>
      </x:c>
    </x:row>
    <x:row r="18" ht="46" customHeight="1">
      <x:c r="A18" s="76" t="str">
        <x:v>Rate (£ per person-day)</x:v>
      </x:c>
      <x:c r="B18" s="85" t="n">
        <x:f>'Work package'!B7</x:f>
        <x:v>800</x:v>
      </x:c>
      <x:c r="C18" s="85" t="n">
        <x:f>'Work package'!C7</x:f>
        <x:v>800</x:v>
      </x:c>
      <x:c r="D18" s="76" t="str">
        <x:v>Linked to Work package B7 / C7. Illustrative blended labour rate.</x:v>
      </x:c>
    </x:row>
    <x:row r="19" ht="46" customHeight="1">
      <x:c r="A19" s="76" t="str">
        <x:v>Available people</x:v>
      </x:c>
      <x:c r="B19" s="76" t="n">
        <x:f>'Work package'!B8</x:f>
        <x:v>2</x:v>
      </x:c>
      <x:c r="C19" s="76" t="n">
        <x:f>'Work package'!C8</x:f>
        <x:v>2</x:v>
      </x:c>
      <x:c r="D19" s="76" t="str">
        <x:v>Linked to Work package B8 / C8. Work is assumed fully divisible.</x:v>
      </x:c>
    </x:row>
    <x:row r="20" ht="46" customHeight="1">
      <x:c r="A20" s="76" t="str">
        <x:v>Waiting (working days)</x:v>
      </x:c>
      <x:c r="B20" s="76" t="n">
        <x:f>'Work package'!B9</x:f>
        <x:v>10</x:v>
      </x:c>
      <x:c r="C20" s="76" t="n">
        <x:f>'Work package'!C9</x:f>
        <x:v>10</x:v>
      </x:c>
      <x:c r="D20" s="76" t="str">
        <x:v>Linked to Work package B9 / C9. Sequential waiting, no labour charge assumed.</x:v>
      </x:c>
    </x:row>
    <x:row r="21" ht="46" customHeight="1">
      <x:c r="A21" s="76" t="str">
        <x:v>Other programme cost (£)</x:v>
      </x:c>
      <x:c r="B21" s="86" t="n">
        <x:v>720000</x:v>
      </x:c>
      <x:c r="C21" s="85" t="n">
        <x:f>B21</x:f>
        <x:v>720000</x:v>
      </x:c>
      <x:c r="D21" s="76" t="str">
        <x:v>Teaching allowance excluding this work package. Not a quote or independent estimate.</x:v>
      </x:c>
    </x:row>
    <x:row r="22" ht="46" customHeight="1">
      <x:c r="A22" s="76" t="str">
        <x:v>Other sequential work (days)</x:v>
      </x:c>
      <x:c r="B22" s="84" t="n">
        <x:v>80</x:v>
      </x:c>
      <x:c r="C22" s="76" t="n">
        <x:f>B22</x:f>
        <x:v>80</x:v>
      </x:c>
      <x:c r="D22" s="76" t="str">
        <x:v>Teaching assumption: no overlap with this work package and no other bottleneck.</x:v>
      </x:c>
    </x:row>
    <x:row r="23" ht="46" customHeight="1">
      <x:c r="A23" s="76" t="str">
        <x:v>Working days per teaching month</x:v>
      </x:c>
      <x:c r="B23" s="84" t="n">
        <x:v>20</x:v>
      </x:c>
      <x:c r="C23" s="76" t="n">
        <x:f>B23</x:f>
        <x:v>20</x:v>
      </x:c>
      <x:c r="D23" s="76" t="str">
        <x:v>Arithmetic convention for this illustration. Actual programme calendars must be used in practice.</x:v>
      </x:c>
    </x:row>
    <x:row r="24" ht="46" customHeight="1">
      <x:c r="A24" s="76" t="str">
        <x:v>Budget limit (£)</x:v>
      </x:c>
      <x:c r="B24" s="85" t="n">
        <x:f>Scenarios!B4</x:f>
        <x:v>1200000</x:v>
      </x:c>
      <x:c r="C24" s="85" t="n">
        <x:f>Scenarios!B4</x:f>
        <x:v>1200000</x:v>
      </x:c>
      <x:c r="D24" s="76" t="str">
        <x:v>Linked to Scenarios B4. Changing this limit changes the commitment, not the work.</x:v>
      </x:c>
    </x:row>
    <x:row r="25" ht="46" customHeight="1">
      <x:c r="A25" s="76" t="str">
        <x:v>Duration limit (months)</x:v>
      </x:c>
      <x:c r="B25" s="76" t="n">
        <x:f>Scenarios!B5</x:f>
        <x:v>10</x:v>
      </x:c>
      <x:c r="C25" s="76" t="n">
        <x:f>Scenarios!B5</x:f>
        <x:v>10</x:v>
      </x:c>
      <x:c r="D25" s="76" t="str">
        <x:v>Linked to Scenarios B5. No completion probability is inferred.</x:v>
      </x:c>
    </x:row>
    <x:row r="26" ht="24" customHeight="1">
      <x:c r="A26" s="76"/>
      <x:c r="B26" s="76"/>
      <x:c r="C26" s="76"/>
      <x:c r="D26" s="76"/>
    </x:row>
    <x:row r="27" ht="40" customHeight="1">
      <x:c r="A27" s="76" t="str">
        <x:v>Numerical input check</x:v>
      </x:c>
      <x:c r="B27" s="76" t="str">
        <x:f>IFERROR(IF(AND(COUNT(B17:B25)=9,MIN(B17:B25)&gt;=0,B19&gt;0,MIN(B23:B25)&gt;0,'Work package'!B11="Numerical inputs valid"),"Numerical inputs valid","Check inputs"),"Check inputs")</x:f>
        <x:v>Numerical inputs valid</x:v>
      </x:c>
      <x:c r="C27" s="76" t="str">
        <x:f>IFERROR(IF(AND(COUNT(C17:C25)=9,MIN(C17:C25)&gt;=0,C19&gt;0,MIN(C23:C25)&gt;0,'Work package'!C11="Numerical inputs valid"),"Numerical inputs valid","Check inputs"),"Check inputs")</x:f>
        <x:v>Numerical inputs valid</x:v>
      </x:c>
      <x:c r="D27" s="76"/>
    </x:row>
    <x:row r="28" ht="40" customHeight="1">
      <x:c r="A28" s="76"/>
      <x:c r="B28" s="76"/>
      <x:c r="C28" s="76"/>
      <x:c r="D28" s="76"/>
    </x:row>
    <x:row r="29" ht="40" customHeight="1">
      <x:c r="A29" s="81" t="str">
        <x:v>Task labour (£)</x:v>
      </x:c>
      <x:c r="B29" s="87" t="n">
        <x:f>IF(B27="Numerical inputs valid",'Work package'!B12,"Check inputs")</x:f>
        <x:v>80000</x:v>
      </x:c>
      <x:c r="C29" s="87" t="n">
        <x:f>IF(C27="Numerical inputs valid",'Work package'!C12,"Check inputs")</x:f>
        <x:v>128000</x:v>
      </x:c>
      <x:c r="D29" s="81"/>
    </x:row>
    <x:row r="30" ht="40" customHeight="1">
      <x:c r="A30" s="81" t="str">
        <x:v>Whole-plan cost (£)</x:v>
      </x:c>
      <x:c r="B30" s="87" t="n">
        <x:f>IF(B27="Numerical inputs valid",B21+B29,"Check inputs")</x:f>
        <x:v>800000</x:v>
      </x:c>
      <x:c r="C30" s="87" t="n">
        <x:f>IF(C27="Numerical inputs valid",C21+C29,"Check inputs")</x:f>
        <x:v>848000</x:v>
      </x:c>
      <x:c r="D30" s="81" t="str">
        <x:v>Other programme cost + this task. No cost is counted twice.</x:v>
      </x:c>
    </x:row>
    <x:row r="31" ht="40" customHeight="1">
      <x:c r="A31" s="81" t="str">
        <x:v>Task elapsed working days</x:v>
      </x:c>
      <x:c r="B31" s="81" t="n">
        <x:f>IF(B27="Numerical inputs valid",'Work package'!B14,"Check inputs")</x:f>
        <x:v>60</x:v>
      </x:c>
      <x:c r="C31" s="81" t="n">
        <x:f>IF(C27="Numerical inputs valid",'Work package'!C14,"Check inputs")</x:f>
        <x:v>90</x:v>
      </x:c>
      <x:c r="D31" s="81"/>
    </x:row>
    <x:row r="32" ht="40" customHeight="1">
      <x:c r="A32" s="81" t="str">
        <x:v>Whole-plan duration (months)</x:v>
      </x:c>
      <x:c r="B32" s="88" t="n">
        <x:f>IF(B27="Numerical inputs valid",(B22+B31)/B23,"Check inputs")</x:f>
        <x:v>7</x:v>
      </x:c>
      <x:c r="C32" s="88" t="n">
        <x:f>IF(C27="Numerical inputs valid",(C22+C31)/C23,"Check inputs")</x:f>
        <x:v>8.5</x:v>
      </x:c>
      <x:c r="D32" s="81" t="str">
        <x:v>(Other sequential work + this task) / teaching days per month. This is not a general scheduling algorithm.</x:v>
      </x:c>
    </x:row>
    <x:row r="33" ht="40" customHeight="1">
      <x:c r="A33" s="81" t="str">
        <x:v>Within budget and time?</x:v>
      </x:c>
      <x:c r="B33" s="81" t="str">
        <x:f>IF(B27="Numerical inputs valid",IF(AND(B30&lt;=B24,B32&lt;=B25),"Within these limits","Exceeds a limit"),"Check inputs")</x:f>
        <x:v>Within these limits</x:v>
      </x:c>
      <x:c r="C33" s="81" t="str">
        <x:f>IF(C27="Numerical inputs valid",IF(AND(C30&lt;=C24,C32&lt;=C25),"Within these limits","Exceeds a limit"),"Check inputs")</x:f>
        <x:v>Within these limits</x:v>
      </x:c>
      <x:c r="D33" s="81" t="str">
        <x:v>Only two conditions are checked. Required behaviour and operational acceptance still need evidence and approval.</x:v>
      </x:c>
    </x:row>
    <x:row r="34" ht="40" customHeight="1">
      <x:c r="A34" s="81"/>
      <x:c r="B34" s="81"/>
      <x:c r="C34" s="81"/>
      <x:c r="D34" s="81"/>
    </x:row>
    <x:row r="35" ht="40" customHeight="1">
      <x:c r="A35" s="81" t="str">
        <x:v>Delivery probability</x:v>
      </x:c>
      <x:c r="B35" s="81" t="str">
        <x:v>Not estimated</x:v>
      </x:c>
      <x:c r="C35" s="81" t="str">
        <x:v>Not estimated</x:v>
      </x:c>
      <x:c r="D35" s="81" t="str">
        <x:v>Knowing what an outcome costs does not establish how likely it is. No automatic probability is assigned.</x:v>
      </x:c>
    </x:row>
    <x:row r="36" ht="24" customHeight="1">
      <x:c r="A36" s="76"/>
      <x:c r="B36" s="76"/>
      <x:c r="C36" s="76"/>
      <x:c r="D36" s="76"/>
    </x:row>
    <x:row r="37" ht="24" customHeight="1">
      <x:c r="A37" s="80" t="str">
        <x:v>Change an effort input on Work package and follow the changed cost and time here. The original Scenarios and Revised evidence sheets deliberately retain their separate whole-outcome examples. A real plan needs a dependency schedule, validated rates, all cost categories, acceptance evidence and a supported scenario assessment.</x:v>
      </x:c>
      <x:c r="B37" s="80"/>
      <x:c r="C37" s="80"/>
      <x:c r="D37" s="80"/>
    </x:row>
    <x:row r="38" ht="24" customHeight="1">
      <x:c r="A38" s="80"/>
      <x:c r="B38" s="80"/>
      <x:c r="C38" s="80"/>
      <x:c r="D38" s="80"/>
    </x:row>
    <x:row r="39" ht="24" customHeight="1">
      <x:c r="A39" s="80"/>
      <x:c r="B39" s="80"/>
      <x:c r="C39" s="80"/>
      <x:c r="D39" s="80"/>
    </x:row>
    <x:row r="40" ht="24" customHeight="1">
      <x:c r="A40" s="76"/>
      <x:c r="B40" s="76"/>
      <x:c r="C40" s="76"/>
      <x:c r="D40" s="76"/>
    </x:row>
    <x:row r="41" ht="24" customHeight="1">
      <x:c r="A41" s="80" t="str">
        <x:v>Application context: https://harten.io/case-studies/prsd-iws/specification/overview/</x:v>
      </x:c>
      <x:c r="B41" s="80"/>
      <x:c r="C41" s="80"/>
      <x:c r="D41" s="80"/>
    </x:row>
    <x:row r="42" ht="24" customHeight="1">
      <x:c r="A42" s="76"/>
      <x:c r="B42" s="76"/>
      <x:c r="C42" s="76"/>
      <x:c r="D42" s="76"/>
    </x:row>
    <x:row r="43" ht="24" customHeight="1">
      <x:c r="A43" s="80" t="str">
        <x:v>Method and qualifications: https://harten.io/papers/estimating-modernisation-cost-duration-and-confidence/</x:v>
      </x:c>
      <x:c r="B43" s="80"/>
      <x:c r="C43" s="80"/>
      <x:c r="D43" s="80"/>
    </x:row>
  </x:sheetData>
  <x:mergeCells>
    <x:mergeCell ref="A1:D2"/>
    <x:mergeCell ref="A4:D5"/>
    <x:mergeCell ref="A7:D7"/>
    <x:mergeCell ref="A8:D10"/>
    <x:mergeCell ref="A12:D12"/>
    <x:mergeCell ref="A13:D14"/>
    <x:mergeCell ref="A37:D39"/>
    <x:mergeCell ref="A41:D41"/>
    <x:mergeCell ref="A43:D43"/>
  </x:mergeCells>
  <x:pageMargins left="0.7" right="0.7" top="0.75" bottom="0.75" header="0.3" footer="0.3"/>
</x:worksheet>
</file>